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mc:AlternateContent xmlns:mc="http://schemas.openxmlformats.org/markup-compatibility/2006">
    <mc:Choice Requires="x15">
      <x15ac:absPath xmlns:x15ac="http://schemas.microsoft.com/office/spreadsheetml/2010/11/ac" url="/Users/donaldan/WorkDocs/IoT/Pricing and Cost/Pricing Calculators/"/>
    </mc:Choice>
  </mc:AlternateContent>
  <xr:revisionPtr revIDLastSave="0" documentId="10_ncr:8100000_{489B2F63-076B-3547-BCFC-4A48DF358090}" xr6:coauthVersionLast="32" xr6:coauthVersionMax="32" xr10:uidLastSave="{00000000-0000-0000-0000-000000000000}"/>
  <bookViews>
    <workbookView xWindow="0" yWindow="480" windowWidth="22640" windowHeight="14720" tabRatio="500" xr2:uid="{00000000-000D-0000-FFFF-FFFF00000000}"/>
  </bookViews>
  <sheets>
    <sheet name="AWS IoT Pricing Calculator" sheetId="3" r:id="rId1"/>
  </sheets>
  <definedNames>
    <definedName name="Connected_droplist">'AWS IoT Pricing Calculator'!$R$33:$T$33</definedName>
    <definedName name="Devices_droplist" localSheetId="0">'AWS IoT Pricing Calculator'!$R$5:$T$5</definedName>
    <definedName name="_xlnm.Print_Area" localSheetId="0">'AWS IoT Pricing Calculator'!$C$2:$O$60</definedName>
    <definedName name="RegionList">'AWS IoT Pricing Calculator'!$S$66:$S$71</definedName>
    <definedName name="timeTable">#REF!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5" i="3" l="1"/>
  <c r="Z22" i="3"/>
  <c r="Z21" i="3"/>
  <c r="AB20" i="3" s="1"/>
  <c r="Z9" i="3" l="1"/>
  <c r="S14" i="3"/>
  <c r="H57" i="3" s="1"/>
  <c r="Z56" i="3" s="1"/>
  <c r="S13" i="3"/>
  <c r="S12" i="3"/>
  <c r="G49" i="3" s="1"/>
  <c r="Z52" i="3" s="1"/>
  <c r="S11" i="3"/>
  <c r="D47" i="3" s="1"/>
  <c r="Z47" i="3" s="1"/>
  <c r="S9" i="3"/>
  <c r="S7" i="3"/>
  <c r="D31" i="3" s="1"/>
  <c r="Z17" i="3"/>
  <c r="Z18" i="3"/>
  <c r="S10" i="3"/>
  <c r="Q16" i="3" s="1"/>
  <c r="Z43" i="3" s="1"/>
  <c r="Z12" i="3"/>
  <c r="E29" i="3"/>
  <c r="F33" i="3" l="1"/>
  <c r="Z35" i="3" s="1"/>
  <c r="Z40" i="3"/>
  <c r="AC20" i="3"/>
  <c r="AJ11" i="3"/>
  <c r="I9" i="3" s="1"/>
  <c r="AM9" i="3"/>
  <c r="Z34" i="3"/>
  <c r="AB34" i="3" s="1"/>
  <c r="AM32" i="3" s="1"/>
  <c r="D55" i="3"/>
  <c r="Z55" i="3" s="1"/>
  <c r="AB54" i="3" s="1"/>
  <c r="AC54" i="3" s="1"/>
  <c r="I51" i="3" s="1"/>
  <c r="Z39" i="3"/>
  <c r="AB39" i="3" s="1"/>
  <c r="AB46" i="3"/>
  <c r="AB16" i="3"/>
  <c r="AC16" i="3" s="1"/>
  <c r="AC24" i="3" s="1"/>
  <c r="AM16" i="3" s="1"/>
  <c r="AE39" i="3" l="1"/>
  <c r="AE40" i="3" s="1"/>
  <c r="AE34" i="3"/>
  <c r="AE35" i="3" s="1"/>
  <c r="AM47" i="3"/>
  <c r="AC46" i="3"/>
  <c r="I42" i="3" s="1"/>
  <c r="AJ45" i="3" l="1"/>
  <c r="AJ33" i="3"/>
  <c r="I27" i="3" s="1"/>
  <c r="AF28" i="3"/>
  <c r="AG28" i="3" s="1"/>
  <c r="AF30" i="3"/>
  <c r="AG30" i="3" s="1"/>
  <c r="AF29" i="3" l="1"/>
  <c r="AG29" i="3" s="1"/>
  <c r="AG31" i="3" s="1"/>
  <c r="AG32" i="3" s="1"/>
  <c r="AD20" i="3" l="1"/>
  <c r="AD16" i="3"/>
  <c r="AJ14" i="3" s="1"/>
  <c r="I14" i="3" l="1"/>
  <c r="M7" i="3" s="1"/>
  <c r="M6" i="3" l="1"/>
  <c r="O6" i="3" s="1"/>
  <c r="O7" i="3"/>
</calcChain>
</file>

<file path=xl/sharedStrings.xml><?xml version="1.0" encoding="utf-8"?>
<sst xmlns="http://schemas.openxmlformats.org/spreadsheetml/2006/main" count="138" uniqueCount="104">
  <si>
    <t>Number of Devices</t>
  </si>
  <si>
    <t>Connectivity</t>
  </si>
  <si>
    <t>Messaging</t>
  </si>
  <si>
    <t>Messaging-MQTT</t>
  </si>
  <si>
    <t>Rules Engine</t>
  </si>
  <si>
    <t>Device Shadow</t>
  </si>
  <si>
    <t>Device Registry</t>
  </si>
  <si>
    <t>Mo. Messages</t>
  </si>
  <si>
    <t>$/MM</t>
  </si>
  <si>
    <t>Monthly Total</t>
  </si>
  <si>
    <t>Total Messages</t>
  </si>
  <si>
    <t>Fee</t>
  </si>
  <si>
    <t>Billed Msgs</t>
  </si>
  <si>
    <t>TOTAL</t>
  </si>
  <si>
    <t>Device Shadow/Device Registry</t>
  </si>
  <si>
    <t>Executions</t>
  </si>
  <si>
    <t>Executions + Actions Total</t>
  </si>
  <si>
    <t>Total Connections</t>
  </si>
  <si>
    <t>Extended Cost</t>
  </si>
  <si>
    <t>Message ASP/M</t>
  </si>
  <si>
    <t>% of time devices are connected to AWS IoT</t>
  </si>
  <si>
    <t>Messages/Device/Dy (excluding PINGs)</t>
  </si>
  <si>
    <t>Shadow/Registry Tot Requests</t>
  </si>
  <si>
    <t>Requests</t>
  </si>
  <si>
    <t>Public Monthly Price</t>
  </si>
  <si>
    <t>Monthly Total/Device</t>
  </si>
  <si>
    <t>AWS IoT Pricing Calculator Under New 12/1/17 Pricing</t>
  </si>
  <si>
    <t>Executions+Actions * 5KB inc</t>
  </si>
  <si>
    <t xml:space="preserve"> Rules Engine Executions * 5kb mult</t>
  </si>
  <si>
    <t># Devices</t>
  </si>
  <si>
    <t>Devices</t>
  </si>
  <si>
    <t>Rules</t>
  </si>
  <si>
    <t>Shadow</t>
  </si>
  <si>
    <t>Registry</t>
  </si>
  <si>
    <t>Month</t>
  </si>
  <si>
    <t>Year</t>
  </si>
  <si>
    <t>Connected</t>
  </si>
  <si>
    <r>
      <t xml:space="preserve"> size of the message that triggers a rule </t>
    </r>
    <r>
      <rPr>
        <i/>
        <sz val="12"/>
        <rFont val="Calibri (Body)"/>
      </rPr>
      <t xml:space="preserve">(bytes) </t>
    </r>
  </si>
  <si>
    <t xml:space="preserve">Per device   </t>
  </si>
  <si>
    <t xml:space="preserve">Total   </t>
  </si>
  <si>
    <t>each device / day</t>
  </si>
  <si>
    <t xml:space="preserve">Devices are connected </t>
  </si>
  <si>
    <t xml:space="preserve">Each device exchanges </t>
  </si>
  <si>
    <t>Enter Values Below</t>
  </si>
  <si>
    <t>Average Message Size (Bytes)</t>
  </si>
  <si>
    <t>Rules Triggered/Device/Day</t>
  </si>
  <si>
    <t>Actions per Rule</t>
  </si>
  <si>
    <t>Average Size of Processed Message (Bytes)</t>
  </si>
  <si>
    <t>Operations/Device/Day</t>
  </si>
  <si>
    <t>Device Shadow Record Size (Bytes)</t>
  </si>
  <si>
    <t>Operations/Day</t>
  </si>
  <si>
    <t>Device Registry Record Size (Bytes)</t>
  </si>
  <si>
    <t>Annual Total</t>
  </si>
  <si>
    <t>Annual Total/Device</t>
  </si>
  <si>
    <t>Connections</t>
  </si>
  <si>
    <t>$</t>
  </si>
  <si>
    <r>
      <t>Estimated Price</t>
    </r>
    <r>
      <rPr>
        <sz val="12"/>
        <color theme="1"/>
        <rFont val="Calibri (Body)"/>
      </rPr>
      <t xml:space="preserve">    (USD)</t>
    </r>
  </si>
  <si>
    <t xml:space="preserve">Of the </t>
  </si>
  <si>
    <t>Each rule invokes</t>
  </si>
  <si>
    <t xml:space="preserve">  messages trigger a rule.</t>
  </si>
  <si>
    <t xml:space="preserve">  bytes per message.</t>
  </si>
  <si>
    <t xml:space="preserve">   of the time.</t>
  </si>
  <si>
    <t xml:space="preserve">The shadow for each device is read or written </t>
  </si>
  <si>
    <t>The registry for each device is read or written</t>
  </si>
  <si>
    <t xml:space="preserve">  times per day.</t>
  </si>
  <si>
    <t xml:space="preserve">  times per day. </t>
  </si>
  <si>
    <t xml:space="preserve">  bytes.</t>
  </si>
  <si>
    <t xml:space="preserve">  action(s).</t>
  </si>
  <si>
    <t xml:space="preserve">The size of each shadow record is </t>
  </si>
  <si>
    <t xml:space="preserve">The size of each registry record is </t>
  </si>
  <si>
    <t>US East (N. Virginia)</t>
  </si>
  <si>
    <t>US East (Ohio)</t>
  </si>
  <si>
    <t>US West (Oregon)</t>
  </si>
  <si>
    <t>EU (Ireland)</t>
  </si>
  <si>
    <t>EU (Frankfurt)</t>
  </si>
  <si>
    <t>EU (London)</t>
  </si>
  <si>
    <t>Asia Pacific (Sydney)</t>
  </si>
  <si>
    <t>Asia Pacific (Seoul)</t>
  </si>
  <si>
    <t>Asia Pacific (Tokyo)</t>
  </si>
  <si>
    <t>Asia Pacific (Singapore)</t>
  </si>
  <si>
    <t>Device Shadow/Registry</t>
  </si>
  <si>
    <t>Actions</t>
  </si>
  <si>
    <t>AWS Region</t>
  </si>
  <si>
    <t>Regional Premiums for Connectivity</t>
  </si>
  <si>
    <t>Regional Premiums for All Other Dimensions</t>
  </si>
  <si>
    <t>Asia Pacific (Mumbai)</t>
  </si>
  <si>
    <r>
      <t xml:space="preserve">AWS IoT Core - Pricing Calculator  </t>
    </r>
    <r>
      <rPr>
        <sz val="10"/>
        <color theme="0"/>
        <rFont val="Calibri"/>
        <family val="2"/>
        <scheme val="minor"/>
      </rPr>
      <t xml:space="preserve"> </t>
    </r>
    <r>
      <rPr>
        <sz val="10"/>
        <color theme="0"/>
        <rFont val="Calibri (Body)"/>
      </rPr>
      <t>updated May 9, 2018</t>
    </r>
  </si>
  <si>
    <t>Price/Month</t>
  </si>
  <si>
    <t>This Calculator provides an estimate of usage charges for AWS services based on certain information you provide. 
Monthly charges will be based on your actual usage of AWS services, and may vary from the estimates the Calculator has provided. 
Prices effective May 9, 2018.</t>
  </si>
  <si>
    <t xml:space="preserve">Your application exchanges </t>
  </si>
  <si>
    <t>Device Messages</t>
  </si>
  <si>
    <t>Monthly Msgs</t>
  </si>
  <si>
    <t>HTTP Messages</t>
  </si>
  <si>
    <t>Daily Msgs</t>
  </si>
  <si>
    <t>Messages Size</t>
  </si>
  <si>
    <t>Metered Msgs</t>
  </si>
  <si>
    <t xml:space="preserve">Total </t>
  </si>
  <si>
    <t>Public Rates</t>
  </si>
  <si>
    <t>Public Price</t>
  </si>
  <si>
    <t>MQTT messages exchanged per device daily,</t>
  </si>
  <si>
    <t>HTTP messages exchanged by your application daily,</t>
  </si>
  <si>
    <t xml:space="preserve"> HTTP messages per day with</t>
  </si>
  <si>
    <t xml:space="preserve">the Message Broker, with a size of </t>
  </si>
  <si>
    <t>MQTT  messages per day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</si>
</sst>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0.00,,,&quot;B&quot;_);\(#,##0.0\)"/>
    <numFmt numFmtId="166" formatCode="_(* #,##0_);_(* \(#,##0\);_(* &quot;-&quot;?_);_(@_)"/>
    <numFmt numFmtId="167" formatCode="_(&quot;$&quot;* #,##0.000_);_(&quot;$&quot;* \(#,##0.000\);_(&quot;$&quot;* &quot;-&quot;??_);_(@_)"/>
    <numFmt numFmtId="168" formatCode="_(&quot;$&quot;* #,##0.0000_);_(&quot;$&quot;* \(#,##0.0000\);_(&quot;$&quot;* &quot;-&quot;??_);_(@_)"/>
    <numFmt numFmtId="169" formatCode="_(&quot;$&quot;* #,##0_);_(&quot;$&quot;* \(#,##0\);_(&quot;$&quot;* &quot;-&quot;??_);_(@_)"/>
    <numFmt numFmtId="170" formatCode="_(&quot;$&quot;* #,##0.00000_);_(&quot;$&quot;* \(#,##0.00000\);_(&quot;$&quot;* &quot;-&quot;??_);_(@_)"/>
  </numFmts>
  <fonts count="32">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20"/>
      <color theme="1"/>
      <name val="Calibri"/>
      <family val="2"/>
      <scheme val="minor"/>
    </font>
    <font>
      <sz val="14"/>
      <color theme="1"/>
      <name val="Calibri"/>
      <family val="2"/>
      <scheme val="minor"/>
    </font>
    <font>
      <sz val="18"/>
      <color theme="1"/>
      <name val="Calibri"/>
      <family val="2"/>
      <scheme val="minor"/>
    </font>
    <font>
      <sz val="14"/>
      <color rgb="FF000000"/>
      <name val="Calibri"/>
      <family val="2"/>
      <scheme val="minor"/>
    </font>
    <font>
      <b/>
      <sz val="14"/>
      <color theme="1"/>
      <name val="Calibri"/>
      <family val="2"/>
      <scheme val="minor"/>
    </font>
    <font>
      <i/>
      <sz val="14"/>
      <color theme="1"/>
      <name val="Calibri"/>
      <family val="2"/>
      <scheme val="minor"/>
    </font>
    <font>
      <sz val="16"/>
      <color theme="1"/>
      <name val="Calibri"/>
      <family val="2"/>
      <scheme val="minor"/>
    </font>
    <font>
      <i/>
      <sz val="13"/>
      <color theme="1"/>
      <name val="Calibri"/>
      <family val="2"/>
      <scheme val="minor"/>
    </font>
    <font>
      <b/>
      <sz val="16"/>
      <color theme="1"/>
      <name val="Calibri"/>
      <family val="2"/>
      <scheme val="minor"/>
    </font>
    <font>
      <sz val="14"/>
      <name val="Calibri"/>
      <family val="2"/>
      <scheme val="minor"/>
    </font>
    <font>
      <b/>
      <sz val="14"/>
      <name val="Calibri"/>
      <family val="2"/>
      <scheme val="minor"/>
    </font>
    <font>
      <i/>
      <sz val="12"/>
      <color theme="1"/>
      <name val="Calibri"/>
      <family val="2"/>
      <scheme val="minor"/>
    </font>
    <font>
      <u/>
      <sz val="14"/>
      <color rgb="FF0070C0"/>
      <name val="Calibri"/>
      <family val="2"/>
      <scheme val="minor"/>
    </font>
    <font>
      <i/>
      <sz val="12"/>
      <name val="Calibri (Body)"/>
    </font>
    <font>
      <sz val="24"/>
      <color theme="0"/>
      <name val="Calibri"/>
      <family val="2"/>
      <scheme val="minor"/>
    </font>
    <font>
      <sz val="18"/>
      <color rgb="FF000000"/>
      <name val="Calibri"/>
      <family val="2"/>
      <scheme val="minor"/>
    </font>
    <font>
      <u/>
      <sz val="12"/>
      <color rgb="FF0070C0"/>
      <name val="Calibri"/>
      <family val="2"/>
      <scheme val="minor"/>
    </font>
    <font>
      <sz val="12"/>
      <color theme="1"/>
      <name val="Calibri (Body)"/>
    </font>
    <font>
      <b/>
      <sz val="15"/>
      <color theme="1"/>
      <name val="Calibri"/>
      <family val="2"/>
      <scheme val="minor"/>
    </font>
    <font>
      <sz val="8"/>
      <name val="Calibri"/>
      <family val="2"/>
      <scheme val="minor"/>
    </font>
    <font>
      <sz val="10"/>
      <color theme="0"/>
      <name val="Calibri"/>
      <family val="2"/>
      <scheme val="minor"/>
    </font>
    <font>
      <sz val="10"/>
      <color theme="0"/>
      <name val="Calibri (Body)"/>
    </font>
  </fonts>
  <fills count="7">
    <fill>
      <patternFill patternType="none"/>
    </fill>
    <fill>
      <patternFill patternType="gray125"/>
    </fill>
    <fill>
      <patternFill patternType="solid">
        <fgColor rgb="FFFCF0EF"/>
        <bgColor indexed="64"/>
      </patternFill>
    </fill>
    <fill>
      <patternFill patternType="solid">
        <fgColor rgb="FF00A3CE"/>
        <bgColor indexed="64"/>
      </patternFill>
    </fill>
    <fill>
      <patternFill patternType="solid">
        <fgColor rgb="FF8FDBEC"/>
        <bgColor indexed="64"/>
      </patternFill>
    </fill>
    <fill>
      <patternFill patternType="solid">
        <fgColor rgb="FFEAEEED"/>
        <bgColor indexed="64"/>
      </patternFill>
    </fill>
    <fill>
      <patternFill patternType="solid">
        <fgColor rgb="FFF5FFFF"/>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theme="1" tint="0.499984740745262"/>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2">
    <xf numFmtId="0" fontId="0" fillId="0" borderId="0" xfId="0"/>
    <xf numFmtId="0" fontId="11" fillId="0" borderId="0" xfId="0" applyFont="1"/>
    <xf numFmtId="0" fontId="12" fillId="0" borderId="0" xfId="0" applyFont="1"/>
    <xf numFmtId="0" fontId="11" fillId="2" borderId="0" xfId="0" applyFont="1" applyFill="1"/>
    <xf numFmtId="164" fontId="11" fillId="0" borderId="0" xfId="1" applyNumberFormat="1" applyFont="1" applyBorder="1"/>
    <xf numFmtId="0" fontId="11" fillId="0" borderId="0" xfId="0" applyFont="1" applyBorder="1"/>
    <xf numFmtId="0" fontId="14" fillId="0" borderId="0" xfId="0" applyFont="1" applyBorder="1"/>
    <xf numFmtId="0" fontId="14" fillId="0" borderId="0" xfId="0" applyFont="1"/>
    <xf numFmtId="0" fontId="11" fillId="0" borderId="0" xfId="0" applyFont="1" applyBorder="1" applyAlignment="1">
      <alignment horizontal="center" vertical="center"/>
    </xf>
    <xf numFmtId="0" fontId="11" fillId="0" borderId="0" xfId="0" applyFont="1" applyFill="1"/>
    <xf numFmtId="0" fontId="10" fillId="0" borderId="0" xfId="0" applyFont="1" applyFill="1"/>
    <xf numFmtId="169" fontId="10" fillId="0" borderId="0" xfId="2" applyNumberFormat="1" applyFont="1" applyFill="1"/>
    <xf numFmtId="0" fontId="16" fillId="0" borderId="0" xfId="0" applyFont="1" applyAlignment="1">
      <alignment horizontal="center"/>
    </xf>
    <xf numFmtId="9" fontId="11" fillId="0" borderId="0" xfId="3" applyFont="1" applyBorder="1" applyAlignment="1">
      <alignment horizontal="center" vertical="center"/>
    </xf>
    <xf numFmtId="0" fontId="20" fillId="0" borderId="0" xfId="0" applyFont="1"/>
    <xf numFmtId="0" fontId="0" fillId="0" borderId="0" xfId="0" applyProtection="1">
      <protection hidden="1"/>
    </xf>
    <xf numFmtId="0" fontId="11" fillId="0" borderId="0" xfId="0" applyFont="1" applyProtection="1">
      <protection hidden="1"/>
    </xf>
    <xf numFmtId="0" fontId="11" fillId="0" borderId="0" xfId="0" applyFont="1" applyFill="1" applyProtection="1">
      <protection hidden="1"/>
    </xf>
    <xf numFmtId="0" fontId="17" fillId="0" borderId="0" xfId="0" applyFont="1" applyBorder="1" applyAlignment="1">
      <alignment vertical="center"/>
    </xf>
    <xf numFmtId="0" fontId="22" fillId="0" borderId="0" xfId="0" applyFont="1"/>
    <xf numFmtId="0" fontId="11" fillId="0" borderId="0" xfId="0" applyFont="1" applyFill="1" applyBorder="1" applyAlignment="1" applyProtection="1">
      <alignment horizontal="center" vertical="center"/>
      <protection locked="0"/>
    </xf>
    <xf numFmtId="0" fontId="4" fillId="0" borderId="0" xfId="0" applyFont="1" applyBorder="1" applyAlignment="1">
      <alignment horizontal="left" indent="2"/>
    </xf>
    <xf numFmtId="0" fontId="16" fillId="0" borderId="0" xfId="0" applyFont="1" applyBorder="1"/>
    <xf numFmtId="167" fontId="16" fillId="0" borderId="0" xfId="2" applyNumberFormat="1" applyFont="1" applyFill="1" applyBorder="1"/>
    <xf numFmtId="169" fontId="18" fillId="0" borderId="0" xfId="2" applyNumberFormat="1" applyFont="1" applyFill="1" applyBorder="1"/>
    <xf numFmtId="0" fontId="22" fillId="0" borderId="0" xfId="0" applyFont="1" applyFill="1" applyAlignment="1">
      <alignment horizontal="right"/>
    </xf>
    <xf numFmtId="0" fontId="11" fillId="0" borderId="0" xfId="0" applyFont="1" applyFill="1" applyBorder="1"/>
    <xf numFmtId="0" fontId="4" fillId="0" borderId="0" xfId="0" applyFont="1" applyFill="1" applyBorder="1" applyAlignment="1">
      <alignment horizontal="left" indent="2"/>
    </xf>
    <xf numFmtId="167" fontId="16" fillId="0" borderId="0" xfId="2" applyNumberFormat="1" applyFont="1" applyFill="1"/>
    <xf numFmtId="9" fontId="21" fillId="0" borderId="0" xfId="3" applyFont="1" applyFill="1" applyBorder="1" applyAlignment="1">
      <alignment horizontal="center" vertical="center"/>
    </xf>
    <xf numFmtId="0" fontId="13" fillId="0" borderId="0" xfId="0" applyFont="1"/>
    <xf numFmtId="0" fontId="11" fillId="3" borderId="0" xfId="0" applyFont="1" applyFill="1"/>
    <xf numFmtId="0" fontId="11" fillId="5" borderId="0" xfId="0" applyFont="1" applyFill="1" applyBorder="1"/>
    <xf numFmtId="0" fontId="17" fillId="5" borderId="0" xfId="0" applyFont="1" applyFill="1" applyBorder="1" applyAlignment="1">
      <alignment vertical="center"/>
    </xf>
    <xf numFmtId="0" fontId="13" fillId="0" borderId="0" xfId="0" applyFont="1" applyBorder="1"/>
    <xf numFmtId="0" fontId="16" fillId="0" borderId="0" xfId="0" applyFont="1" applyBorder="1" applyAlignment="1">
      <alignment horizontal="right"/>
    </xf>
    <xf numFmtId="0" fontId="18" fillId="4" borderId="0" xfId="0" applyFont="1" applyFill="1" applyBorder="1" applyAlignment="1">
      <alignment horizontal="right"/>
    </xf>
    <xf numFmtId="169" fontId="18" fillId="4" borderId="0" xfId="0" applyNumberFormat="1" applyFont="1" applyFill="1" applyBorder="1"/>
    <xf numFmtId="0" fontId="16" fillId="4" borderId="0" xfId="0" applyFont="1" applyFill="1" applyBorder="1"/>
    <xf numFmtId="169" fontId="18" fillId="4" borderId="0" xfId="2" applyNumberFormat="1" applyFont="1" applyFill="1" applyBorder="1"/>
    <xf numFmtId="164" fontId="11" fillId="0" borderId="3" xfId="1" applyNumberFormat="1" applyFont="1" applyFill="1" applyBorder="1" applyAlignment="1" applyProtection="1">
      <alignment horizontal="center" vertical="center"/>
      <protection locked="0"/>
    </xf>
    <xf numFmtId="9" fontId="21" fillId="0" borderId="0" xfId="3" applyFont="1" applyFill="1" applyBorder="1" applyAlignment="1">
      <alignment horizontal="left" vertical="center"/>
    </xf>
    <xf numFmtId="0" fontId="4" fillId="0" borderId="0" xfId="0" applyFont="1" applyFill="1" applyProtection="1">
      <protection locked="0"/>
    </xf>
    <xf numFmtId="0" fontId="4" fillId="0" borderId="0" xfId="0" applyFont="1" applyProtection="1"/>
    <xf numFmtId="0" fontId="4" fillId="0" borderId="0" xfId="0" applyFont="1" applyFill="1" applyProtection="1"/>
    <xf numFmtId="0" fontId="4" fillId="0" borderId="0" xfId="0" applyFont="1" applyFill="1" applyBorder="1" applyProtection="1">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wrapText="1"/>
    </xf>
    <xf numFmtId="164" fontId="4" fillId="0" borderId="0" xfId="1" applyNumberFormat="1" applyFont="1" applyFill="1" applyBorder="1" applyProtection="1">
      <protection locked="0"/>
    </xf>
    <xf numFmtId="0" fontId="4" fillId="0" borderId="0" xfId="0" applyFont="1" applyFill="1" applyBorder="1" applyProtection="1"/>
    <xf numFmtId="169" fontId="5" fillId="0" borderId="0" xfId="2" applyNumberFormat="1" applyFont="1" applyFill="1" applyBorder="1" applyProtection="1"/>
    <xf numFmtId="9" fontId="4" fillId="0" borderId="0" xfId="3" applyFont="1" applyFill="1" applyBorder="1" applyProtection="1">
      <protection locked="0"/>
    </xf>
    <xf numFmtId="169" fontId="5" fillId="0" borderId="0" xfId="0" applyNumberFormat="1" applyFont="1" applyFill="1" applyBorder="1" applyProtection="1"/>
    <xf numFmtId="44" fontId="4" fillId="0" borderId="0" xfId="2" applyFont="1" applyFill="1" applyBorder="1" applyProtection="1"/>
    <xf numFmtId="44" fontId="4" fillId="0" borderId="0" xfId="2" applyFont="1" applyFill="1" applyBorder="1" applyProtection="1">
      <protection locked="0"/>
    </xf>
    <xf numFmtId="169" fontId="8" fillId="0" borderId="0" xfId="0" applyNumberFormat="1" applyFont="1" applyFill="1" applyBorder="1" applyAlignment="1" applyProtection="1">
      <alignment horizontal="center"/>
    </xf>
    <xf numFmtId="169" fontId="4" fillId="0" borderId="0" xfId="0" applyNumberFormat="1" applyFont="1" applyFill="1" applyBorder="1" applyProtection="1"/>
    <xf numFmtId="0" fontId="5" fillId="0" borderId="0" xfId="0" applyFont="1" applyFill="1" applyBorder="1" applyProtection="1"/>
    <xf numFmtId="0" fontId="5" fillId="0" borderId="0" xfId="0" applyFont="1" applyFill="1" applyBorder="1" applyProtection="1">
      <protection locked="0"/>
    </xf>
    <xf numFmtId="165" fontId="7" fillId="0" borderId="0" xfId="0" applyNumberFormat="1" applyFont="1" applyFill="1" applyBorder="1" applyProtection="1">
      <protection locked="0"/>
    </xf>
    <xf numFmtId="170" fontId="5" fillId="0" borderId="0" xfId="0" applyNumberFormat="1" applyFont="1" applyFill="1" applyBorder="1" applyProtection="1"/>
    <xf numFmtId="170" fontId="4" fillId="0" borderId="0" xfId="0" applyNumberFormat="1" applyFont="1" applyFill="1" applyBorder="1" applyProtection="1"/>
    <xf numFmtId="170" fontId="4" fillId="0" borderId="0" xfId="2" applyNumberFormat="1" applyFont="1" applyFill="1" applyBorder="1" applyProtection="1"/>
    <xf numFmtId="0" fontId="5" fillId="0" borderId="0" xfId="0" applyFont="1" applyFill="1" applyProtection="1"/>
    <xf numFmtId="168" fontId="5" fillId="0" borderId="0" xfId="0" applyNumberFormat="1" applyFont="1" applyFill="1" applyProtection="1"/>
    <xf numFmtId="0" fontId="12" fillId="0" borderId="0" xfId="0" applyFont="1" applyBorder="1"/>
    <xf numFmtId="0" fontId="11" fillId="0" borderId="0" xfId="0" applyFont="1" applyBorder="1" applyAlignment="1">
      <alignment vertical="center"/>
    </xf>
    <xf numFmtId="0" fontId="20" fillId="0" borderId="0" xfId="0" applyFont="1" applyBorder="1"/>
    <xf numFmtId="0" fontId="14" fillId="5" borderId="0" xfId="0" applyFont="1" applyFill="1" applyBorder="1"/>
    <xf numFmtId="0" fontId="15" fillId="0" borderId="0" xfId="0" applyFont="1" applyBorder="1" applyAlignment="1">
      <alignment vertical="center"/>
    </xf>
    <xf numFmtId="0" fontId="15" fillId="0" borderId="0" xfId="0" applyFont="1" applyBorder="1"/>
    <xf numFmtId="0" fontId="25" fillId="5" borderId="0" xfId="0" applyFont="1" applyFill="1" applyBorder="1"/>
    <xf numFmtId="44" fontId="14" fillId="0" borderId="0" xfId="2" applyFont="1" applyFill="1" applyBorder="1" applyAlignment="1">
      <alignment horizontal="right"/>
    </xf>
    <xf numFmtId="0" fontId="15" fillId="0" borderId="0" xfId="0" applyFont="1" applyFill="1" applyBorder="1"/>
    <xf numFmtId="0" fontId="18" fillId="0" borderId="4" xfId="0" applyFont="1" applyBorder="1" applyAlignment="1">
      <alignment horizontal="center" vertical="center"/>
    </xf>
    <xf numFmtId="0" fontId="16" fillId="0" borderId="4" xfId="0" applyFont="1" applyBorder="1"/>
    <xf numFmtId="0" fontId="26" fillId="0" borderId="0" xfId="0" applyFont="1" applyAlignment="1">
      <alignment horizontal="right"/>
    </xf>
    <xf numFmtId="169" fontId="14" fillId="5" borderId="0" xfId="2" applyNumberFormat="1" applyFont="1" applyFill="1" applyBorder="1" applyAlignment="1">
      <alignment horizontal="right"/>
    </xf>
    <xf numFmtId="168" fontId="16" fillId="0" borderId="0" xfId="0" applyNumberFormat="1" applyFont="1" applyFill="1" applyBorder="1"/>
    <xf numFmtId="0" fontId="24" fillId="3" borderId="0" xfId="0" applyFont="1" applyFill="1" applyAlignment="1">
      <alignment vertical="center"/>
    </xf>
    <xf numFmtId="164" fontId="11" fillId="0" borderId="0" xfId="1"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protection hidden="1"/>
    </xf>
    <xf numFmtId="0" fontId="12" fillId="5" borderId="0" xfId="0" applyFont="1" applyFill="1" applyBorder="1" applyAlignment="1">
      <alignment vertical="center"/>
    </xf>
    <xf numFmtId="9" fontId="11" fillId="6" borderId="3" xfId="3" applyFont="1" applyFill="1" applyBorder="1" applyAlignment="1" applyProtection="1">
      <alignment horizontal="center" vertical="center"/>
      <protection locked="0" hidden="1"/>
    </xf>
    <xf numFmtId="0" fontId="11" fillId="6" borderId="3" xfId="0" applyFont="1" applyFill="1" applyBorder="1" applyAlignment="1" applyProtection="1">
      <alignment horizontal="center" vertical="center"/>
      <protection locked="0" hidden="1"/>
    </xf>
    <xf numFmtId="164" fontId="11" fillId="6" borderId="3" xfId="1" applyNumberFormat="1" applyFont="1" applyFill="1" applyBorder="1" applyAlignment="1" applyProtection="1">
      <alignment horizontal="center" vertical="center"/>
      <protection locked="0" hidden="1"/>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3" fillId="0" borderId="10" xfId="0" applyFont="1" applyBorder="1"/>
    <xf numFmtId="44" fontId="14" fillId="0" borderId="10" xfId="2" applyFont="1" applyFill="1" applyBorder="1" applyAlignment="1">
      <alignment horizontal="right"/>
    </xf>
    <xf numFmtId="0" fontId="11" fillId="0" borderId="11" xfId="0" applyFont="1" applyBorder="1"/>
    <xf numFmtId="0" fontId="11" fillId="0" borderId="12" xfId="0" applyFont="1" applyBorder="1"/>
    <xf numFmtId="0" fontId="0" fillId="0" borderId="12" xfId="0" applyBorder="1"/>
    <xf numFmtId="0" fontId="16" fillId="0" borderId="12" xfId="0" applyFont="1" applyBorder="1" applyAlignment="1">
      <alignment horizontal="center"/>
    </xf>
    <xf numFmtId="0" fontId="16" fillId="0" borderId="13" xfId="0" applyFont="1" applyBorder="1" applyAlignment="1">
      <alignment horizontal="center"/>
    </xf>
    <xf numFmtId="0" fontId="11" fillId="0" borderId="9" xfId="0" applyFont="1" applyBorder="1" applyAlignment="1">
      <alignment vertical="top"/>
    </xf>
    <xf numFmtId="9" fontId="11" fillId="0" borderId="9" xfId="3" applyFont="1" applyBorder="1" applyAlignment="1">
      <alignment horizontal="center" vertical="center"/>
    </xf>
    <xf numFmtId="0" fontId="11" fillId="0" borderId="13" xfId="0" applyFont="1" applyBorder="1"/>
    <xf numFmtId="0" fontId="21" fillId="0" borderId="0" xfId="0" applyFont="1"/>
    <xf numFmtId="0" fontId="5" fillId="0" borderId="0" xfId="0" applyFont="1" applyFill="1" applyAlignment="1">
      <alignment horizontal="left" wrapText="1"/>
    </xf>
    <xf numFmtId="44" fontId="4" fillId="0" borderId="0" xfId="2" applyFont="1" applyFill="1" applyProtection="1"/>
    <xf numFmtId="0" fontId="20" fillId="0" borderId="0" xfId="0" applyFont="1" applyFill="1" applyProtection="1">
      <protection hidden="1"/>
    </xf>
    <xf numFmtId="3" fontId="19" fillId="0" borderId="0" xfId="0" applyNumberFormat="1" applyFont="1" applyFill="1" applyProtection="1">
      <protection locked="0" hidden="1"/>
    </xf>
    <xf numFmtId="0" fontId="0" fillId="0" borderId="0" xfId="0" applyFill="1" applyProtection="1">
      <protection hidden="1"/>
    </xf>
    <xf numFmtId="9" fontId="19" fillId="0" borderId="0" xfId="0" applyNumberFormat="1" applyFont="1" applyFill="1" applyProtection="1">
      <protection locked="0" hidden="1"/>
    </xf>
    <xf numFmtId="0" fontId="19" fillId="0" borderId="0" xfId="0" applyFont="1" applyFill="1" applyProtection="1">
      <protection locked="0" hidden="1"/>
    </xf>
    <xf numFmtId="0" fontId="19" fillId="0" borderId="0" xfId="0" applyFont="1" applyFill="1" applyProtection="1">
      <protection hidden="1"/>
    </xf>
    <xf numFmtId="0" fontId="5"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xf>
    <xf numFmtId="44" fontId="5" fillId="0" borderId="0" xfId="2" applyFont="1" applyFill="1" applyBorder="1" applyProtection="1"/>
    <xf numFmtId="164" fontId="4" fillId="0" borderId="1" xfId="1" applyNumberFormat="1" applyFont="1" applyFill="1" applyBorder="1" applyProtection="1">
      <protection locked="0"/>
    </xf>
    <xf numFmtId="0" fontId="6" fillId="0" borderId="0" xfId="0" applyFont="1" applyFill="1" applyBorder="1" applyProtection="1">
      <protection locked="0"/>
    </xf>
    <xf numFmtId="164" fontId="7" fillId="0" borderId="0" xfId="1" applyNumberFormat="1" applyFont="1" applyFill="1" applyBorder="1" applyProtection="1"/>
    <xf numFmtId="0" fontId="8" fillId="0" borderId="0" xfId="0" applyFont="1" applyFill="1" applyBorder="1" applyAlignment="1" applyProtection="1">
      <alignment horizontal="center"/>
    </xf>
    <xf numFmtId="44" fontId="8" fillId="0" borderId="0" xfId="2" applyFont="1" applyFill="1" applyBorder="1" applyAlignment="1" applyProtection="1">
      <alignment horizontal="center"/>
    </xf>
    <xf numFmtId="0" fontId="8" fillId="0" borderId="0" xfId="0" applyFont="1" applyFill="1" applyBorder="1" applyProtection="1"/>
    <xf numFmtId="164" fontId="7" fillId="0" borderId="0" xfId="1" applyNumberFormat="1" applyFont="1" applyFill="1" applyBorder="1" applyProtection="1">
      <protection locked="0"/>
    </xf>
    <xf numFmtId="169" fontId="7" fillId="0" borderId="0" xfId="0" applyNumberFormat="1" applyFont="1" applyFill="1" applyBorder="1" applyProtection="1"/>
    <xf numFmtId="44" fontId="7" fillId="0" borderId="0" xfId="2" applyFont="1" applyFill="1" applyBorder="1" applyProtection="1"/>
    <xf numFmtId="0" fontId="13" fillId="0" borderId="0" xfId="0" applyFont="1" applyFill="1" applyProtection="1">
      <protection hidden="1"/>
    </xf>
    <xf numFmtId="0" fontId="4" fillId="0" borderId="0" xfId="0" applyFont="1" applyFill="1" applyBorder="1" applyAlignment="1" applyProtection="1">
      <alignment horizontal="left" indent="1"/>
    </xf>
    <xf numFmtId="9" fontId="4" fillId="0" borderId="1" xfId="3" applyFont="1" applyFill="1" applyBorder="1" applyProtection="1">
      <protection locked="0"/>
    </xf>
    <xf numFmtId="169" fontId="7" fillId="0" borderId="0" xfId="1" applyNumberFormat="1" applyFont="1" applyFill="1" applyBorder="1" applyProtection="1"/>
    <xf numFmtId="0" fontId="8" fillId="0" borderId="0" xfId="0" applyFont="1" applyFill="1" applyBorder="1" applyAlignment="1" applyProtection="1">
      <alignment horizontal="center"/>
      <protection locked="0"/>
    </xf>
    <xf numFmtId="0" fontId="8" fillId="0" borderId="0" xfId="0" applyFont="1" applyFill="1" applyBorder="1" applyProtection="1">
      <protection locked="0"/>
    </xf>
    <xf numFmtId="169" fontId="8" fillId="0" borderId="0" xfId="0" applyNumberFormat="1" applyFont="1" applyFill="1" applyBorder="1" applyProtection="1"/>
    <xf numFmtId="0" fontId="7" fillId="0" borderId="0" xfId="0" applyFont="1" applyFill="1" applyBorder="1" applyProtection="1">
      <protection locked="0"/>
    </xf>
    <xf numFmtId="168" fontId="7" fillId="0" borderId="0" xfId="0" applyNumberFormat="1" applyFont="1" applyFill="1" applyBorder="1" applyProtection="1">
      <protection locked="0"/>
    </xf>
    <xf numFmtId="169" fontId="7" fillId="0" borderId="0" xfId="0" applyNumberFormat="1" applyFont="1" applyFill="1" applyBorder="1" applyProtection="1">
      <protection locked="0"/>
    </xf>
    <xf numFmtId="0" fontId="5" fillId="0" borderId="0" xfId="0" applyFont="1" applyFill="1" applyBorder="1" applyAlignment="1" applyProtection="1">
      <alignment horizontal="left" indent="1"/>
    </xf>
    <xf numFmtId="0" fontId="19" fillId="0" borderId="0" xfId="0" applyFont="1" applyFill="1" applyBorder="1" applyAlignment="1">
      <alignment vertical="center"/>
    </xf>
    <xf numFmtId="0" fontId="4" fillId="0" borderId="0" xfId="0" applyFont="1" applyFill="1" applyBorder="1" applyAlignment="1" applyProtection="1">
      <alignment horizontal="left" indent="2"/>
    </xf>
    <xf numFmtId="165" fontId="9" fillId="0" borderId="0" xfId="0" applyNumberFormat="1" applyFont="1" applyFill="1" applyBorder="1" applyProtection="1">
      <protection locked="0"/>
    </xf>
    <xf numFmtId="44" fontId="4" fillId="0" borderId="0" xfId="0" applyNumberFormat="1" applyFont="1" applyFill="1" applyBorder="1" applyProtection="1">
      <protection locked="0"/>
    </xf>
    <xf numFmtId="44" fontId="7" fillId="0" borderId="0" xfId="0" applyNumberFormat="1" applyFont="1" applyFill="1" applyBorder="1" applyProtection="1">
      <protection locked="0"/>
    </xf>
    <xf numFmtId="44" fontId="8" fillId="0" borderId="0" xfId="0" applyNumberFormat="1" applyFont="1" applyFill="1" applyBorder="1" applyProtection="1">
      <protection locked="0"/>
    </xf>
    <xf numFmtId="165" fontId="7" fillId="0" borderId="0" xfId="0" applyNumberFormat="1" applyFont="1" applyFill="1" applyBorder="1" applyProtection="1"/>
    <xf numFmtId="169" fontId="5" fillId="0" borderId="0" xfId="0" applyNumberFormat="1" applyFont="1" applyFill="1" applyBorder="1" applyAlignment="1" applyProtection="1">
      <alignment horizontal="center"/>
    </xf>
    <xf numFmtId="44" fontId="5" fillId="0" borderId="0" xfId="2" applyFont="1" applyFill="1" applyBorder="1" applyAlignment="1" applyProtection="1">
      <alignment horizontal="center"/>
    </xf>
    <xf numFmtId="164" fontId="4" fillId="0" borderId="0" xfId="1" applyNumberFormat="1" applyFont="1" applyFill="1" applyBorder="1" applyProtection="1"/>
    <xf numFmtId="0" fontId="4" fillId="0" borderId="0" xfId="0" applyFont="1" applyFill="1" applyBorder="1" applyAlignment="1" applyProtection="1">
      <alignment horizontal="left" indent="3"/>
    </xf>
    <xf numFmtId="165" fontId="4" fillId="0" borderId="0" xfId="0" applyNumberFormat="1" applyFont="1" applyFill="1" applyBorder="1" applyProtection="1">
      <protection locked="0"/>
    </xf>
    <xf numFmtId="0" fontId="13" fillId="0" borderId="0" xfId="0" applyFont="1" applyFill="1"/>
    <xf numFmtId="166" fontId="6" fillId="0" borderId="0" xfId="0" applyNumberFormat="1" applyFont="1" applyFill="1" applyBorder="1" applyProtection="1">
      <protection locked="0"/>
    </xf>
    <xf numFmtId="0" fontId="17" fillId="0" borderId="0" xfId="0" applyFont="1" applyFill="1" applyBorder="1" applyAlignment="1">
      <alignment vertical="center"/>
    </xf>
    <xf numFmtId="169" fontId="4" fillId="0" borderId="0" xfId="0" applyNumberFormat="1" applyFont="1" applyFill="1" applyBorder="1" applyProtection="1">
      <protection locked="0"/>
    </xf>
    <xf numFmtId="164" fontId="9" fillId="0" borderId="0" xfId="1" applyNumberFormat="1" applyFont="1" applyFill="1" applyBorder="1" applyProtection="1">
      <protection locked="0"/>
    </xf>
    <xf numFmtId="44" fontId="5" fillId="0" borderId="0" xfId="0" applyNumberFormat="1" applyFont="1" applyFill="1" applyBorder="1" applyProtection="1">
      <protection locked="0"/>
    </xf>
    <xf numFmtId="0" fontId="0" fillId="0" borderId="0" xfId="0" applyFill="1"/>
    <xf numFmtId="164" fontId="4" fillId="0" borderId="2" xfId="1" applyNumberFormat="1" applyFont="1" applyFill="1" applyBorder="1" applyProtection="1">
      <protection locked="0"/>
    </xf>
    <xf numFmtId="169" fontId="4" fillId="0" borderId="5" xfId="0" applyNumberFormat="1" applyFont="1" applyFill="1" applyBorder="1" applyProtection="1"/>
    <xf numFmtId="44" fontId="4" fillId="0" borderId="5" xfId="2" applyFont="1" applyFill="1" applyBorder="1" applyProtection="1"/>
    <xf numFmtId="44" fontId="5" fillId="0" borderId="0" xfId="2" applyFont="1" applyFill="1" applyProtection="1"/>
    <xf numFmtId="168" fontId="8" fillId="0" borderId="0" xfId="2" applyNumberFormat="1" applyFont="1" applyFill="1" applyBorder="1" applyProtection="1"/>
    <xf numFmtId="168" fontId="5" fillId="0" borderId="0" xfId="2" applyNumberFormat="1" applyFont="1" applyFill="1" applyProtection="1"/>
    <xf numFmtId="9" fontId="11" fillId="0" borderId="0" xfId="3" applyFont="1" applyFill="1" applyProtection="1">
      <protection hidden="1"/>
    </xf>
    <xf numFmtId="9" fontId="0" fillId="0" borderId="0" xfId="3" applyFont="1" applyFill="1"/>
    <xf numFmtId="0" fontId="16" fillId="0" borderId="6" xfId="0" applyFont="1" applyBorder="1"/>
    <xf numFmtId="164" fontId="13" fillId="6" borderId="1" xfId="1" applyNumberFormat="1" applyFont="1" applyFill="1" applyBorder="1" applyAlignment="1" applyProtection="1">
      <protection locked="0" hidden="1"/>
    </xf>
    <xf numFmtId="164" fontId="13" fillId="6" borderId="15" xfId="1" applyNumberFormat="1" applyFont="1" applyFill="1" applyBorder="1" applyAlignment="1" applyProtection="1">
      <alignment horizontal="right"/>
      <protection locked="0" hidden="1"/>
    </xf>
    <xf numFmtId="0" fontId="12" fillId="0" borderId="0" xfId="0" applyFont="1" applyBorder="1" applyAlignment="1">
      <alignment horizontal="right"/>
    </xf>
    <xf numFmtId="0" fontId="21" fillId="4" borderId="0" xfId="0" applyFont="1" applyFill="1" applyAlignment="1">
      <alignment horizontal="center" vertical="center" wrapText="1"/>
    </xf>
    <xf numFmtId="0" fontId="21" fillId="4" borderId="0" xfId="0" applyFont="1" applyFill="1" applyAlignment="1">
      <alignment horizontal="center" vertical="center"/>
    </xf>
    <xf numFmtId="0" fontId="5" fillId="0" borderId="0" xfId="0" applyFont="1" applyFill="1" applyBorder="1" applyAlignment="1" applyProtection="1">
      <alignment horizontal="center"/>
    </xf>
    <xf numFmtId="0" fontId="14" fillId="0" borderId="0" xfId="0" applyFont="1" applyFill="1" applyProtection="1">
      <protection hidden="1"/>
    </xf>
    <xf numFmtId="0" fontId="14" fillId="0" borderId="0" xfId="0" applyFont="1" applyBorder="1" applyAlignment="1">
      <alignment horizontal="right"/>
    </xf>
    <xf numFmtId="0" fontId="19" fillId="0" borderId="0" xfId="0" applyFont="1" applyBorder="1"/>
    <xf numFmtId="0" fontId="11" fillId="0" borderId="11" xfId="0" applyFont="1" applyBorder="1" applyAlignment="1">
      <alignment horizontal="center" vertical="center"/>
    </xf>
    <xf numFmtId="0" fontId="15" fillId="0" borderId="12" xfId="0" applyFont="1" applyBorder="1" applyAlignment="1">
      <alignment vertical="center"/>
    </xf>
    <xf numFmtId="165" fontId="5" fillId="0" borderId="0" xfId="0" applyNumberFormat="1" applyFont="1" applyFill="1" applyBorder="1" applyProtection="1">
      <protection locked="0"/>
    </xf>
    <xf numFmtId="0" fontId="5" fillId="0" borderId="0" xfId="0" applyFont="1" applyFill="1" applyBorder="1" applyAlignment="1" applyProtection="1">
      <alignment horizontal="left" indent="2"/>
    </xf>
    <xf numFmtId="0" fontId="5" fillId="0" borderId="0" xfId="0" applyFont="1" applyFill="1" applyBorder="1" applyAlignment="1" applyProtection="1"/>
    <xf numFmtId="43" fontId="11" fillId="6" borderId="3" xfId="1" applyFont="1" applyFill="1" applyBorder="1" applyAlignment="1" applyProtection="1">
      <alignment horizontal="center" vertical="center"/>
      <protection locked="0" hidden="1"/>
    </xf>
    <xf numFmtId="164" fontId="28" fillId="0" borderId="0" xfId="1" applyNumberFormat="1" applyFont="1" applyFill="1" applyBorder="1" applyAlignment="1" applyProtection="1">
      <alignment horizontal="center"/>
      <protection hidden="1"/>
    </xf>
    <xf numFmtId="164" fontId="11" fillId="0" borderId="0" xfId="1" applyNumberFormat="1" applyFont="1" applyFill="1" applyBorder="1" applyAlignment="1" applyProtection="1">
      <alignment horizontal="center" vertical="center"/>
      <protection locked="0" hidden="1"/>
    </xf>
    <xf numFmtId="0" fontId="11" fillId="6" borderId="14" xfId="0" applyFont="1" applyFill="1" applyBorder="1"/>
  </cellXfs>
  <cellStyles count="3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Percent" xfId="3" builtinId="5"/>
  </cellStyles>
  <dxfs count="0"/>
  <tableStyles count="0" defaultTableStyle="TableStyleMedium9" defaultPivotStyle="PivotStyleMedium7"/>
  <colors>
    <mruColors>
      <color rgb="FFF5FFFF"/>
      <color rgb="FF005B86"/>
      <color rgb="FFEEFFFC"/>
      <color rgb="FFEAF4F7"/>
      <color rgb="FFE3F3F7"/>
      <color rgb="FFDBF6FC"/>
      <color rgb="FF8FDBEC"/>
      <color rgb="FFECFFFF"/>
      <color rgb="FFEAEEED"/>
      <color rgb="FFA7B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13" lockText="1" noThreeD="1"/>
</file>

<file path=xl/ctrlProps/ctrlProp2.xml><?xml version="1.0" encoding="utf-8"?>
<formControlPr xmlns="http://schemas.microsoft.com/office/spreadsheetml/2009/9/main" objectType="CheckBox" fmlaLink="$R$11" lockText="1" noThreeD="1"/>
</file>

<file path=xl/ctrlProps/ctrlProp3.xml><?xml version="1.0" encoding="utf-8"?>
<formControlPr xmlns="http://schemas.microsoft.com/office/spreadsheetml/2009/9/main" objectType="CheckBox" fmlaLink="$R$7"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aws.amazon.com/iot-core/pricing/" TargetMode="External"/><Relationship Id="rId1" Type="http://schemas.openxmlformats.org/officeDocument/2006/relationships/hyperlink" Target="https://aws.amazon.com/iot-platform/pricing/" TargetMode="External"/></Relationships>
</file>

<file path=xl/drawings/drawing1.xml><?xml version="1.0" encoding="utf-8"?>
<xdr:wsDr xmlns:xdr="http://schemas.openxmlformats.org/drawingml/2006/spreadsheetDrawing" xmlns:a="http://schemas.openxmlformats.org/drawingml/2006/main">
  <xdr:twoCellAnchor>
    <xdr:from>
      <xdr:col>6</xdr:col>
      <xdr:colOff>274802</xdr:colOff>
      <xdr:row>57</xdr:row>
      <xdr:rowOff>77737</xdr:rowOff>
    </xdr:from>
    <xdr:to>
      <xdr:col>9</xdr:col>
      <xdr:colOff>444500</xdr:colOff>
      <xdr:row>57</xdr:row>
      <xdr:rowOff>304801</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084802" y="13857237"/>
          <a:ext cx="3179598" cy="227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Registry </a:t>
          </a:r>
          <a:r>
            <a:rPr lang="en-US" sz="1200" i="1" baseline="0"/>
            <a:t>records </a:t>
          </a:r>
          <a:r>
            <a:rPr lang="en-US" sz="1200" i="1"/>
            <a:t>are metered</a:t>
          </a:r>
          <a:r>
            <a:rPr lang="en-US" sz="1200" i="1" baseline="0"/>
            <a:t> in 1</a:t>
          </a:r>
          <a:r>
            <a:rPr lang="en-US" sz="1200" i="1"/>
            <a:t> kB increments</a:t>
          </a:r>
        </a:p>
      </xdr:txBody>
    </xdr:sp>
    <xdr:clientData/>
  </xdr:twoCellAnchor>
  <mc:AlternateContent xmlns:mc="http://schemas.openxmlformats.org/markup-compatibility/2006">
    <mc:Choice xmlns:a14="http://schemas.microsoft.com/office/drawing/2010/main" Requires="a14">
      <xdr:twoCellAnchor editAs="oneCell">
        <xdr:from>
          <xdr:col>3</xdr:col>
          <xdr:colOff>12700</xdr:colOff>
          <xdr:row>49</xdr:row>
          <xdr:rowOff>533400</xdr:rowOff>
        </xdr:from>
        <xdr:to>
          <xdr:col>6</xdr:col>
          <xdr:colOff>774700</xdr:colOff>
          <xdr:row>51</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41</xdr:row>
          <xdr:rowOff>0</xdr:rowOff>
        </xdr:from>
        <xdr:to>
          <xdr:col>6</xdr:col>
          <xdr:colOff>774700</xdr:colOff>
          <xdr:row>42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787400</xdr:colOff>
          <xdr:row>26</xdr:row>
          <xdr:rowOff>0</xdr:rowOff>
        </xdr:from>
        <xdr:to>
          <xdr:col>6</xdr:col>
          <xdr:colOff>762000</xdr:colOff>
          <xdr:row>27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5</xdr:col>
      <xdr:colOff>404219</xdr:colOff>
      <xdr:row>15</xdr:row>
      <xdr:rowOff>275782</xdr:rowOff>
    </xdr:from>
    <xdr:ext cx="2707282" cy="28020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57019" y="4377882"/>
          <a:ext cx="2707282"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en-US" sz="1200" i="1">
              <a:solidFill>
                <a:sysClr val="windowText" lastClr="000000"/>
              </a:solidFill>
            </a:rPr>
            <a:t>excluding PINGs</a:t>
          </a:r>
          <a:endParaRPr lang="en-US" sz="1200" i="0" u="sng">
            <a:solidFill>
              <a:srgbClr val="005B86"/>
            </a:solidFill>
          </a:endParaRPr>
        </a:p>
      </xdr:txBody>
    </xdr:sp>
    <xdr:clientData/>
  </xdr:oneCellAnchor>
  <xdr:twoCellAnchor>
    <xdr:from>
      <xdr:col>5</xdr:col>
      <xdr:colOff>416916</xdr:colOff>
      <xdr:row>18</xdr:row>
      <xdr:rowOff>279785</xdr:rowOff>
    </xdr:from>
    <xdr:to>
      <xdr:col>9</xdr:col>
      <xdr:colOff>79403</xdr:colOff>
      <xdr:row>19</xdr:row>
      <xdr:rowOff>205894</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769716" y="5143885"/>
          <a:ext cx="3167687" cy="230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twoCellAnchor>
    <xdr:from>
      <xdr:col>3</xdr:col>
      <xdr:colOff>194455</xdr:colOff>
      <xdr:row>25</xdr:row>
      <xdr:rowOff>173578</xdr:rowOff>
    </xdr:from>
    <xdr:to>
      <xdr:col>6</xdr:col>
      <xdr:colOff>13703</xdr:colOff>
      <xdr:row>27</xdr:row>
      <xdr:rowOff>14945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329984" y="6919519"/>
          <a:ext cx="2127660" cy="364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Rules Engine</a:t>
          </a:r>
        </a:p>
      </xdr:txBody>
    </xdr:sp>
    <xdr:clientData/>
  </xdr:twoCellAnchor>
  <xdr:twoCellAnchor>
    <xdr:from>
      <xdr:col>11</xdr:col>
      <xdr:colOff>396778</xdr:colOff>
      <xdr:row>11</xdr:row>
      <xdr:rowOff>91955</xdr:rowOff>
    </xdr:from>
    <xdr:to>
      <xdr:col>15</xdr:col>
      <xdr:colOff>0</xdr:colOff>
      <xdr:row>13</xdr:row>
      <xdr:rowOff>63500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8308878" y="3432055"/>
          <a:ext cx="3921222" cy="28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 -</a:t>
          </a:r>
          <a:r>
            <a:rPr lang="en-US" sz="1200" b="1" i="1" u="none">
              <a:solidFill>
                <a:sysClr val="windowText" lastClr="000000"/>
              </a:solidFill>
            </a:rPr>
            <a:t>or-</a:t>
          </a:r>
          <a:r>
            <a:rPr lang="en-US" sz="1200" i="1" u="none">
              <a:solidFill>
                <a:sysClr val="windowText" lastClr="000000"/>
              </a:solidFill>
            </a:rPr>
            <a:t> type a number</a:t>
          </a:r>
        </a:p>
      </xdr:txBody>
    </xdr:sp>
    <xdr:clientData/>
  </xdr:twoCellAnchor>
  <xdr:twoCellAnchor>
    <xdr:from>
      <xdr:col>3</xdr:col>
      <xdr:colOff>266700</xdr:colOff>
      <xdr:row>40</xdr:row>
      <xdr:rowOff>279400</xdr:rowOff>
    </xdr:from>
    <xdr:to>
      <xdr:col>6</xdr:col>
      <xdr:colOff>85948</xdr:colOff>
      <xdr:row>41</xdr:row>
      <xdr:rowOff>279144</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397000" y="7556500"/>
          <a:ext cx="1622648" cy="317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Device Shadow</a:t>
          </a:r>
        </a:p>
      </xdr:txBody>
    </xdr:sp>
    <xdr:clientData/>
  </xdr:twoCellAnchor>
  <xdr:twoCellAnchor>
    <xdr:from>
      <xdr:col>3</xdr:col>
      <xdr:colOff>265537</xdr:colOff>
      <xdr:row>49</xdr:row>
      <xdr:rowOff>519546</xdr:rowOff>
    </xdr:from>
    <xdr:to>
      <xdr:col>6</xdr:col>
      <xdr:colOff>245267</xdr:colOff>
      <xdr:row>52</xdr:row>
      <xdr:rowOff>25144</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6992" y="9744364"/>
          <a:ext cx="1780820" cy="510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800" i="0" u="none">
              <a:solidFill>
                <a:sysClr val="windowText" lastClr="000000"/>
              </a:solidFill>
            </a:rPr>
            <a:t>Registry</a:t>
          </a:r>
        </a:p>
      </xdr:txBody>
    </xdr:sp>
    <xdr:clientData/>
  </xdr:twoCellAnchor>
  <xdr:twoCellAnchor>
    <xdr:from>
      <xdr:col>11</xdr:col>
      <xdr:colOff>152400</xdr:colOff>
      <xdr:row>10</xdr:row>
      <xdr:rowOff>143621</xdr:rowOff>
    </xdr:from>
    <xdr:to>
      <xdr:col>15</xdr:col>
      <xdr:colOff>73121</xdr:colOff>
      <xdr:row>11</xdr:row>
      <xdr:rowOff>150838</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740525" y="2842371"/>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1.  Enter the number of devices</a:t>
          </a:r>
          <a:r>
            <a:rPr lang="en-US" sz="1400" i="0" u="none" baseline="0">
              <a:solidFill>
                <a:sysClr val="windowText" lastClr="000000"/>
              </a:solidFill>
            </a:rPr>
            <a:t>.</a:t>
          </a:r>
          <a:endParaRPr lang="en-US" sz="1400" i="0" u="none">
            <a:solidFill>
              <a:sysClr val="windowText" lastClr="000000"/>
            </a:solidFill>
          </a:endParaRPr>
        </a:p>
      </xdr:txBody>
    </xdr:sp>
    <xdr:clientData/>
  </xdr:twoCellAnchor>
  <xdr:twoCellAnchor>
    <xdr:from>
      <xdr:col>11</xdr:col>
      <xdr:colOff>127000</xdr:colOff>
      <xdr:row>15</xdr:row>
      <xdr:rowOff>257921</xdr:rowOff>
    </xdr:from>
    <xdr:to>
      <xdr:col>15</xdr:col>
      <xdr:colOff>47721</xdr:colOff>
      <xdr:row>16</xdr:row>
      <xdr:rowOff>181721</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715125" y="4258421"/>
          <a:ext cx="4254596"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3. Estimate how much of the time each device will </a:t>
          </a:r>
        </a:p>
      </xdr:txBody>
    </xdr:sp>
    <xdr:clientData/>
  </xdr:twoCellAnchor>
  <xdr:twoCellAnchor>
    <xdr:from>
      <xdr:col>11</xdr:col>
      <xdr:colOff>342900</xdr:colOff>
      <xdr:row>16</xdr:row>
      <xdr:rowOff>169021</xdr:rowOff>
    </xdr:from>
    <xdr:to>
      <xdr:col>15</xdr:col>
      <xdr:colOff>263621</xdr:colOff>
      <xdr:row>18</xdr:row>
      <xdr:rowOff>85351</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31025" y="4487021"/>
          <a:ext cx="4254596" cy="360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a:solidFill>
                <a:sysClr val="windowText" lastClr="000000"/>
              </a:solidFill>
            </a:rPr>
            <a:t>be connected.</a:t>
          </a:r>
        </a:p>
      </xdr:txBody>
    </xdr:sp>
    <xdr:clientData/>
  </xdr:twoCellAnchor>
  <xdr:twoCellAnchor>
    <xdr:from>
      <xdr:col>11</xdr:col>
      <xdr:colOff>139700</xdr:colOff>
      <xdr:row>18</xdr:row>
      <xdr:rowOff>153146</xdr:rowOff>
    </xdr:from>
    <xdr:to>
      <xdr:col>15</xdr:col>
      <xdr:colOff>60421</xdr:colOff>
      <xdr:row>27</xdr:row>
      <xdr:rowOff>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743700" y="4993257"/>
          <a:ext cx="4238721" cy="989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4. Enter the estimated number</a:t>
          </a:r>
          <a:r>
            <a:rPr lang="en-US" sz="1400" i="0" u="none" baseline="0">
              <a:solidFill>
                <a:sysClr val="windowText" lastClr="000000"/>
              </a:solidFill>
            </a:rPr>
            <a:t> of messages, </a:t>
          </a:r>
          <a:endParaRPr lang="en-US" sz="1400" i="0" u="none">
            <a:solidFill>
              <a:sysClr val="windowText" lastClr="000000"/>
            </a:solidFill>
          </a:endParaRPr>
        </a:p>
      </xdr:txBody>
    </xdr:sp>
    <xdr:clientData/>
  </xdr:twoCellAnchor>
  <xdr:twoCellAnchor>
    <xdr:from>
      <xdr:col>11</xdr:col>
      <xdr:colOff>342901</xdr:colOff>
      <xdr:row>19</xdr:row>
      <xdr:rowOff>82921</xdr:rowOff>
    </xdr:from>
    <xdr:to>
      <xdr:col>14</xdr:col>
      <xdr:colOff>1397001</xdr:colOff>
      <xdr:row>27</xdr:row>
      <xdr:rowOff>120952</xdr:rowOff>
    </xdr:to>
    <xdr:sp macro="" textlink="">
      <xdr:nvSpPr>
        <xdr:cNvPr id="34" name="TextBox 33">
          <a:hlinkClick xmlns:r="http://schemas.openxmlformats.org/officeDocument/2006/relationships" r:id="rId1"/>
          <a:extLst>
            <a:ext uri="{FF2B5EF4-FFF2-40B4-BE49-F238E27FC236}">
              <a16:creationId xmlns:a16="http://schemas.microsoft.com/office/drawing/2014/main" id="{00000000-0008-0000-0000-000022000000}"/>
            </a:ext>
          </a:extLst>
        </xdr:cNvPr>
        <xdr:cNvSpPr txBox="1"/>
      </xdr:nvSpPr>
      <xdr:spPr>
        <a:xfrm>
          <a:off x="6934806" y="5132683"/>
          <a:ext cx="3775528" cy="85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sng" baseline="0">
              <a:solidFill>
                <a:srgbClr val="005B86"/>
              </a:solidFill>
            </a:rPr>
            <a:t>excluding PINGs</a:t>
          </a:r>
          <a:r>
            <a:rPr lang="en-US" sz="1400" i="0" u="none" baseline="0">
              <a:solidFill>
                <a:sysClr val="windowText" lastClr="000000"/>
              </a:solidFill>
            </a:rPr>
            <a:t>, that each device </a:t>
          </a:r>
          <a:r>
            <a:rPr lang="en-US" sz="1400" i="0" u="none">
              <a:solidFill>
                <a:sysClr val="windowText" lastClr="000000"/>
              </a:solidFill>
            </a:rPr>
            <a:t>will send and receive</a:t>
          </a:r>
          <a:r>
            <a:rPr lang="en-US" sz="1400" i="0" u="none" baseline="0">
              <a:solidFill>
                <a:sysClr val="windowText" lastClr="000000"/>
              </a:solidFill>
            </a:rPr>
            <a:t> in a day, and also estimate the size of each message.</a:t>
          </a: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en-US" sz="1400" i="0" u="none">
            <a:solidFill>
              <a:sysClr val="windowText" lastClr="000000"/>
            </a:solidFill>
          </a:endParaRPr>
        </a:p>
      </xdr:txBody>
    </xdr:sp>
    <xdr:clientData/>
  </xdr:twoCellAnchor>
  <xdr:twoCellAnchor>
    <xdr:from>
      <xdr:col>11</xdr:col>
      <xdr:colOff>116114</xdr:colOff>
      <xdr:row>23</xdr:row>
      <xdr:rowOff>91460</xdr:rowOff>
    </xdr:from>
    <xdr:to>
      <xdr:col>15</xdr:col>
      <xdr:colOff>36835</xdr:colOff>
      <xdr:row>25</xdr:row>
      <xdr:rowOff>194767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336971" y="6550317"/>
          <a:ext cx="4256864" cy="61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i="0" u="none" baseline="0">
              <a:solidFill>
                <a:sysClr val="windowText" lastClr="000000"/>
              </a:solidFill>
            </a:rPr>
            <a:t>As you change the calculator values, the price automatically updates.</a:t>
          </a:r>
          <a:endParaRPr lang="en-US" sz="1400" i="0" u="none">
            <a:solidFill>
              <a:sysClr val="windowText" lastClr="000000"/>
            </a:solidFill>
          </a:endParaRPr>
        </a:p>
      </xdr:txBody>
    </xdr:sp>
    <xdr:clientData/>
  </xdr:twoCellAnchor>
  <xdr:twoCellAnchor>
    <xdr:from>
      <xdr:col>11</xdr:col>
      <xdr:colOff>61686</xdr:colOff>
      <xdr:row>26</xdr:row>
      <xdr:rowOff>47810</xdr:rowOff>
    </xdr:from>
    <xdr:to>
      <xdr:col>14</xdr:col>
      <xdr:colOff>1382486</xdr:colOff>
      <xdr:row>32</xdr:row>
      <xdr:rowOff>17076</xdr:rowOff>
    </xdr:to>
    <xdr:sp macro="" textlink="">
      <xdr:nvSpPr>
        <xdr:cNvPr id="37" name="TextBox 36">
          <a:hlinkClick xmlns:r="http://schemas.openxmlformats.org/officeDocument/2006/relationships" r:id="rId2"/>
          <a:extLst>
            <a:ext uri="{FF2B5EF4-FFF2-40B4-BE49-F238E27FC236}">
              <a16:creationId xmlns:a16="http://schemas.microsoft.com/office/drawing/2014/main" id="{00000000-0008-0000-0000-000025000000}"/>
            </a:ext>
          </a:extLst>
        </xdr:cNvPr>
        <xdr:cNvSpPr txBox="1"/>
      </xdr:nvSpPr>
      <xdr:spPr>
        <a:xfrm>
          <a:off x="7282543" y="7214239"/>
          <a:ext cx="4060372" cy="127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To include pricing for Rules Engine, Device Shadow, or Device Registry, select the checkbox next</a:t>
          </a:r>
          <a:r>
            <a:rPr lang="en-US" sz="1400" i="0" u="none" baseline="0">
              <a:solidFill>
                <a:sysClr val="windowText" lastClr="000000"/>
              </a:solidFill>
            </a:rPr>
            <a:t> to its name. You can use the default values or adjust them to match your specific use case.  Visit the </a:t>
          </a:r>
          <a:r>
            <a:rPr lang="en-US" sz="1400" i="0" u="sng" baseline="0">
              <a:solidFill>
                <a:schemeClr val="accent1"/>
              </a:solidFill>
            </a:rPr>
            <a:t>AWS IoT Core pricing page</a:t>
          </a:r>
          <a:r>
            <a:rPr lang="en-US" sz="1400" i="0" u="none" baseline="0">
              <a:solidFill>
                <a:sysClr val="windowText" lastClr="000000"/>
              </a:solidFill>
            </a:rPr>
            <a:t> for more details.</a:t>
          </a:r>
          <a:endParaRPr lang="en-US" sz="1400" i="0" u="none">
            <a:solidFill>
              <a:sysClr val="windowText" lastClr="000000"/>
            </a:solidFill>
          </a:endParaRPr>
        </a:p>
      </xdr:txBody>
    </xdr:sp>
    <xdr:clientData/>
  </xdr:twoCellAnchor>
  <xdr:twoCellAnchor>
    <xdr:from>
      <xdr:col>11</xdr:col>
      <xdr:colOff>390428</xdr:colOff>
      <xdr:row>13</xdr:row>
      <xdr:rowOff>311030</xdr:rowOff>
    </xdr:from>
    <xdr:to>
      <xdr:col>15</xdr:col>
      <xdr:colOff>311149</xdr:colOff>
      <xdr:row>15</xdr:row>
      <xdr:rowOff>186952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6978553" y="3867030"/>
          <a:ext cx="4254596" cy="320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u="none">
              <a:solidFill>
                <a:sysClr val="windowText" lastClr="000000"/>
              </a:solidFill>
            </a:rPr>
            <a:t>select from the menu</a:t>
          </a:r>
        </a:p>
      </xdr:txBody>
    </xdr:sp>
    <xdr:clientData/>
  </xdr:twoCellAnchor>
  <xdr:twoCellAnchor>
    <xdr:from>
      <xdr:col>11</xdr:col>
      <xdr:colOff>146050</xdr:colOff>
      <xdr:row>12</xdr:row>
      <xdr:rowOff>296021</xdr:rowOff>
    </xdr:from>
    <xdr:to>
      <xdr:col>15</xdr:col>
      <xdr:colOff>66771</xdr:colOff>
      <xdr:row>14</xdr:row>
      <xdr:rowOff>1613</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6734175" y="3550396"/>
          <a:ext cx="4254596" cy="32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400" i="0" u="none">
              <a:solidFill>
                <a:sysClr val="windowText" lastClr="000000"/>
              </a:solidFill>
            </a:rPr>
            <a:t>2.  Enter the AWS Region.</a:t>
          </a:r>
        </a:p>
      </xdr:txBody>
    </xdr:sp>
    <xdr:clientData/>
  </xdr:twoCellAnchor>
  <xdr:twoCellAnchor>
    <xdr:from>
      <xdr:col>5</xdr:col>
      <xdr:colOff>369454</xdr:colOff>
      <xdr:row>49</xdr:row>
      <xdr:rowOff>29247</xdr:rowOff>
    </xdr:from>
    <xdr:to>
      <xdr:col>9</xdr:col>
      <xdr:colOff>473108</xdr:colOff>
      <xdr:row>49</xdr:row>
      <xdr:rowOff>277090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3684154" y="11662447"/>
          <a:ext cx="3608854" cy="247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shadow</a:t>
          </a:r>
          <a:r>
            <a:rPr lang="en-US" sz="1200" i="1" baseline="0"/>
            <a:t> records </a:t>
          </a:r>
          <a:r>
            <a:rPr lang="en-US" sz="1200" i="1"/>
            <a:t>are metered</a:t>
          </a:r>
          <a:r>
            <a:rPr lang="en-US" sz="1200" i="1" baseline="0"/>
            <a:t> in 1</a:t>
          </a:r>
          <a:r>
            <a:rPr lang="en-US" sz="1200" i="1"/>
            <a:t> kB increments</a:t>
          </a:r>
        </a:p>
      </xdr:txBody>
    </xdr:sp>
    <xdr:clientData/>
  </xdr:twoCellAnchor>
  <xdr:twoCellAnchor>
    <xdr:from>
      <xdr:col>2</xdr:col>
      <xdr:colOff>321235</xdr:colOff>
      <xdr:row>7</xdr:row>
      <xdr:rowOff>0</xdr:rowOff>
    </xdr:from>
    <xdr:to>
      <xdr:col>6</xdr:col>
      <xdr:colOff>358588</xdr:colOff>
      <xdr:row>7</xdr:row>
      <xdr:rowOff>282221</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BC6D42D6-1CE0-DB45-B085-6201B114CC8A}"/>
            </a:ext>
          </a:extLst>
        </xdr:cNvPr>
        <xdr:cNvSpPr txBox="1"/>
      </xdr:nvSpPr>
      <xdr:spPr>
        <a:xfrm>
          <a:off x="1135529" y="2271059"/>
          <a:ext cx="2667000" cy="282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0" u="sng">
              <a:solidFill>
                <a:srgbClr val="005B86"/>
              </a:solidFill>
            </a:rPr>
            <a:t>Learn more</a:t>
          </a:r>
          <a:r>
            <a:rPr lang="en-US" sz="1200" i="0" u="sng" baseline="0">
              <a:solidFill>
                <a:srgbClr val="005B86"/>
              </a:solidFill>
            </a:rPr>
            <a:t> about AWS IoT Core </a:t>
          </a:r>
          <a:r>
            <a:rPr lang="en-US" sz="1200" i="0" u="sng">
              <a:solidFill>
                <a:srgbClr val="005B86"/>
              </a:solidFill>
            </a:rPr>
            <a:t>pricing</a:t>
          </a:r>
        </a:p>
      </xdr:txBody>
    </xdr:sp>
    <xdr:clientData/>
  </xdr:twoCellAnchor>
  <xdr:twoCellAnchor>
    <xdr:from>
      <xdr:col>5</xdr:col>
      <xdr:colOff>404216</xdr:colOff>
      <xdr:row>23</xdr:row>
      <xdr:rowOff>249902</xdr:rowOff>
    </xdr:from>
    <xdr:to>
      <xdr:col>9</xdr:col>
      <xdr:colOff>66703</xdr:colOff>
      <xdr:row>24</xdr:row>
      <xdr:rowOff>199466</xdr:rowOff>
    </xdr:to>
    <xdr:sp macro="" textlink="">
      <xdr:nvSpPr>
        <xdr:cNvPr id="39" name="TextBox 38">
          <a:extLst>
            <a:ext uri="{FF2B5EF4-FFF2-40B4-BE49-F238E27FC236}">
              <a16:creationId xmlns:a16="http://schemas.microsoft.com/office/drawing/2014/main" id="{8D3238C5-A51B-1C40-A665-D8F5739F8232}"/>
            </a:ext>
          </a:extLst>
        </xdr:cNvPr>
        <xdr:cNvSpPr txBox="1"/>
      </xdr:nvSpPr>
      <xdr:spPr>
        <a:xfrm>
          <a:off x="3757016" y="6460202"/>
          <a:ext cx="3167687" cy="254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i="1"/>
            <a:t>messages are metered</a:t>
          </a:r>
          <a:r>
            <a:rPr lang="en-US" sz="1200" i="1" baseline="0"/>
            <a:t> in </a:t>
          </a:r>
          <a:r>
            <a:rPr lang="en-US" sz="1200" i="1"/>
            <a:t>5 kB increments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U74"/>
  <sheetViews>
    <sheetView showGridLines="0" showRowColHeaders="0" tabSelected="1" topLeftCell="B1" zoomScaleNormal="100" workbookViewId="0">
      <selection activeCell="D37" sqref="D37"/>
    </sheetView>
  </sheetViews>
  <sheetFormatPr baseColWidth="10" defaultRowHeight="19"/>
  <cols>
    <col min="1" max="1" width="6.1640625" style="1" hidden="1" customWidth="1"/>
    <col min="2" max="2" width="10.6640625" style="9" customWidth="1"/>
    <col min="3" max="3" width="4.1640625" style="1" customWidth="1"/>
    <col min="4" max="4" width="14.33203125" style="1" customWidth="1"/>
    <col min="5" max="5" width="14.83203125" style="1" customWidth="1"/>
    <col min="6" max="6" width="6.5" style="1" customWidth="1"/>
    <col min="7" max="7" width="13.1640625" style="1" customWidth="1"/>
    <col min="8" max="8" width="9.5" style="1" customWidth="1"/>
    <col min="9" max="9" width="16.83203125" style="1" customWidth="1"/>
    <col min="10" max="10" width="6.5" style="1" customWidth="1"/>
    <col min="11" max="11" width="7.83203125" style="1" customWidth="1"/>
    <col min="12" max="12" width="14.5" style="1" customWidth="1"/>
    <col min="13" max="13" width="18.5" style="1" customWidth="1"/>
    <col min="14" max="14" width="2.83203125" style="1" customWidth="1"/>
    <col min="15" max="15" width="20.83203125" style="1" customWidth="1"/>
    <col min="16" max="16" width="13.6640625" style="9" hidden="1" customWidth="1"/>
    <col min="17" max="17" width="14.5" style="16" hidden="1" customWidth="1"/>
    <col min="18" max="18" width="14.6640625" style="16" hidden="1" customWidth="1"/>
    <col min="19" max="23" width="10.83203125" style="16" hidden="1" customWidth="1"/>
    <col min="24" max="24" width="10.83203125" style="15" hidden="1" customWidth="1"/>
    <col min="25" max="29" width="10.83203125" hidden="1" customWidth="1"/>
    <col min="30" max="30" width="17.33203125" hidden="1" customWidth="1"/>
    <col min="31" max="37" width="10.83203125" hidden="1" customWidth="1"/>
    <col min="38" max="38" width="26.83203125" hidden="1" customWidth="1"/>
    <col min="39" max="39" width="8.83203125" hidden="1" customWidth="1"/>
    <col min="40" max="40" width="13.83203125" customWidth="1"/>
    <col min="41" max="44" width="10.83203125" customWidth="1"/>
    <col min="45" max="45" width="9.33203125" customWidth="1"/>
    <col min="46" max="60" width="10.83203125" customWidth="1"/>
  </cols>
  <sheetData>
    <row r="2" spans="3:47" ht="41" customHeight="1">
      <c r="C2" s="31"/>
      <c r="D2" s="80" t="s">
        <v>86</v>
      </c>
      <c r="E2" s="31"/>
      <c r="F2" s="31"/>
      <c r="G2" s="31"/>
      <c r="H2" s="31"/>
      <c r="I2" s="31"/>
      <c r="J2" s="31"/>
      <c r="K2" s="31"/>
      <c r="L2" s="31"/>
      <c r="M2" s="31"/>
      <c r="N2" s="31"/>
      <c r="O2" s="31"/>
    </row>
    <row r="4" spans="3:47" ht="24">
      <c r="C4" s="87"/>
      <c r="D4" s="88"/>
      <c r="E4" s="88"/>
      <c r="F4" s="88"/>
      <c r="G4" s="88"/>
      <c r="H4" s="88"/>
      <c r="I4" s="88"/>
      <c r="J4" s="89"/>
      <c r="K4" s="19"/>
      <c r="L4" s="2" t="s">
        <v>56</v>
      </c>
      <c r="Q4" s="17"/>
      <c r="R4" s="17"/>
      <c r="S4" s="17"/>
      <c r="T4" s="17"/>
      <c r="U4" s="17"/>
      <c r="V4" s="17"/>
      <c r="W4" s="17"/>
      <c r="X4" s="17"/>
      <c r="Y4" s="64" t="s">
        <v>26</v>
      </c>
      <c r="Z4" s="42"/>
      <c r="AA4" s="42"/>
      <c r="AB4" s="42"/>
      <c r="AC4" s="42"/>
      <c r="AD4" s="42"/>
      <c r="AE4" s="42"/>
      <c r="AF4" s="42"/>
      <c r="AG4" s="42"/>
      <c r="AH4" s="42"/>
      <c r="AI4" s="42"/>
      <c r="AJ4" s="44"/>
      <c r="AK4" s="44"/>
      <c r="AL4" s="44"/>
      <c r="AM4" s="104"/>
      <c r="AN4" s="44"/>
      <c r="AO4" s="44"/>
      <c r="AP4" s="44"/>
      <c r="AQ4" s="44"/>
      <c r="AR4" s="44"/>
      <c r="AS4" s="44"/>
      <c r="AT4" s="44"/>
    </row>
    <row r="5" spans="3:47" ht="25" thickBot="1">
      <c r="C5" s="90"/>
      <c r="D5" s="66" t="s">
        <v>29</v>
      </c>
      <c r="E5" s="5"/>
      <c r="F5" s="5"/>
      <c r="G5" s="5"/>
      <c r="I5" s="166" t="s">
        <v>82</v>
      </c>
      <c r="J5" s="91"/>
      <c r="L5" s="34"/>
      <c r="M5" s="75" t="s">
        <v>34</v>
      </c>
      <c r="N5" s="76"/>
      <c r="O5" s="75" t="s">
        <v>35</v>
      </c>
      <c r="Q5" s="105" t="s">
        <v>30</v>
      </c>
      <c r="R5" s="106">
        <v>10000</v>
      </c>
      <c r="S5" s="106">
        <v>100000</v>
      </c>
      <c r="T5" s="106">
        <v>1000000</v>
      </c>
      <c r="U5" s="106"/>
      <c r="V5" s="106"/>
      <c r="W5" s="106"/>
      <c r="X5" s="107"/>
      <c r="Y5" s="44"/>
      <c r="Z5" s="42"/>
      <c r="AA5" s="42"/>
      <c r="AB5" s="42"/>
      <c r="AC5" s="42"/>
      <c r="AD5" s="42"/>
      <c r="AE5" s="42"/>
      <c r="AF5" s="42"/>
      <c r="AG5" s="42"/>
      <c r="AH5" s="42"/>
      <c r="AI5" s="42"/>
      <c r="AJ5" s="44"/>
      <c r="AK5" s="44"/>
      <c r="AL5" s="44"/>
      <c r="AM5" s="104"/>
      <c r="AN5" s="44"/>
      <c r="AO5" s="44"/>
      <c r="AP5" s="44"/>
      <c r="AQ5" s="44"/>
      <c r="AR5" s="44"/>
      <c r="AS5" s="44"/>
      <c r="AT5" s="43"/>
    </row>
    <row r="6" spans="3:47" ht="25" customHeight="1" thickBot="1">
      <c r="C6" s="90"/>
      <c r="D6" s="164">
        <v>10000</v>
      </c>
      <c r="F6" s="34"/>
      <c r="G6" s="34"/>
      <c r="H6" s="181"/>
      <c r="I6" s="165" t="s">
        <v>70</v>
      </c>
      <c r="J6" s="92"/>
      <c r="K6" s="30"/>
      <c r="L6" s="35" t="s">
        <v>38</v>
      </c>
      <c r="M6" s="79">
        <f>M7/D6</f>
        <v>1.4706E-2</v>
      </c>
      <c r="N6" s="22"/>
      <c r="O6" s="79">
        <f>M6*(365/30)</f>
        <v>0.178923</v>
      </c>
      <c r="Q6" s="105" t="s">
        <v>36</v>
      </c>
      <c r="R6" s="108">
        <v>1</v>
      </c>
      <c r="S6" s="108">
        <v>0.75</v>
      </c>
      <c r="T6" s="108">
        <v>0.5</v>
      </c>
      <c r="U6" s="108">
        <v>0.25</v>
      </c>
      <c r="V6" s="108">
        <v>0.1</v>
      </c>
      <c r="W6" s="108"/>
      <c r="X6" s="107"/>
      <c r="Y6" s="50"/>
      <c r="Z6" s="45"/>
      <c r="AA6" s="45"/>
      <c r="AB6" s="45"/>
      <c r="AC6" s="45"/>
      <c r="AD6" s="45"/>
      <c r="AE6" s="45"/>
      <c r="AF6" s="45"/>
      <c r="AG6" s="45"/>
      <c r="AH6" s="45"/>
      <c r="AI6" s="45"/>
      <c r="AJ6" s="177" t="s">
        <v>98</v>
      </c>
      <c r="AK6" s="177"/>
      <c r="AL6" s="169" t="s">
        <v>97</v>
      </c>
      <c r="AM6" s="169"/>
      <c r="AN6" s="177"/>
      <c r="AO6" s="177"/>
      <c r="AP6" s="177"/>
      <c r="AQ6" s="177"/>
      <c r="AR6" s="177"/>
      <c r="AS6" s="46"/>
      <c r="AT6" s="43"/>
    </row>
    <row r="7" spans="3:47" ht="25" customHeight="1">
      <c r="C7" s="90"/>
      <c r="D7" s="4"/>
      <c r="E7" s="5"/>
      <c r="F7" s="5"/>
      <c r="G7" s="5"/>
      <c r="H7" s="5"/>
      <c r="I7" s="5"/>
      <c r="J7" s="91"/>
      <c r="L7" s="36" t="s">
        <v>39</v>
      </c>
      <c r="M7" s="37">
        <f>I9+I14+I27+I42+I51</f>
        <v>147.06</v>
      </c>
      <c r="N7" s="38"/>
      <c r="O7" s="39">
        <f>M7*(365/30)</f>
        <v>1789.23</v>
      </c>
      <c r="P7" s="23"/>
      <c r="Q7" s="105" t="s">
        <v>31</v>
      </c>
      <c r="R7" s="109" t="b">
        <v>0</v>
      </c>
      <c r="S7" s="110">
        <f>IF(R7=TRUE, 50, 0)</f>
        <v>0</v>
      </c>
      <c r="T7" s="110"/>
      <c r="U7" s="110"/>
      <c r="V7" s="110"/>
      <c r="W7" s="110"/>
      <c r="X7" s="107"/>
      <c r="Y7" s="50"/>
      <c r="Z7" s="111" t="s">
        <v>43</v>
      </c>
      <c r="AA7" s="47"/>
      <c r="AB7" s="112" t="s">
        <v>91</v>
      </c>
      <c r="AC7" t="s">
        <v>95</v>
      </c>
      <c r="AD7" s="112" t="s">
        <v>18</v>
      </c>
      <c r="AE7" s="113"/>
      <c r="AF7" s="113"/>
      <c r="AG7" s="113"/>
      <c r="AH7" s="113"/>
      <c r="AI7" s="113"/>
      <c r="AJ7" s="48" t="s">
        <v>24</v>
      </c>
      <c r="AK7" s="114"/>
      <c r="AL7" s="58" t="s">
        <v>1</v>
      </c>
      <c r="AM7" s="115"/>
      <c r="AN7" s="50"/>
      <c r="AO7" s="50"/>
      <c r="AP7" s="114"/>
      <c r="AQ7" s="114"/>
      <c r="AR7" s="114"/>
      <c r="AS7" s="48"/>
      <c r="AT7" s="43"/>
    </row>
    <row r="8" spans="3:47" ht="25" customHeight="1" thickBot="1">
      <c r="C8" s="90"/>
      <c r="D8" s="4"/>
      <c r="E8" s="5"/>
      <c r="F8" s="5"/>
      <c r="G8" s="5"/>
      <c r="H8" s="5"/>
      <c r="I8" s="171" t="s">
        <v>87</v>
      </c>
      <c r="J8" s="91"/>
      <c r="L8" s="102"/>
      <c r="O8" s="77"/>
      <c r="P8" s="23"/>
      <c r="Q8" s="105"/>
      <c r="R8" s="109"/>
      <c r="S8" s="110"/>
      <c r="T8" s="110"/>
      <c r="U8" s="110"/>
      <c r="V8" s="110"/>
      <c r="W8" s="110"/>
      <c r="X8" s="107"/>
      <c r="Y8" s="50"/>
      <c r="Z8" s="111"/>
      <c r="AA8" s="47"/>
      <c r="AB8" s="112"/>
      <c r="AD8" s="112"/>
      <c r="AE8" s="113"/>
      <c r="AF8" s="113"/>
      <c r="AG8" s="113"/>
      <c r="AH8" s="113"/>
      <c r="AI8" s="113"/>
      <c r="AJ8" s="48"/>
      <c r="AK8" s="114"/>
      <c r="AL8" s="58"/>
      <c r="AM8" s="115"/>
      <c r="AN8" s="50"/>
      <c r="AO8" s="50"/>
      <c r="AP8" s="114"/>
      <c r="AQ8" s="114"/>
      <c r="AR8" s="114"/>
      <c r="AS8" s="48"/>
      <c r="AT8" s="43"/>
    </row>
    <row r="9" spans="3:47" ht="25" customHeight="1" thickBot="1">
      <c r="C9" s="90"/>
      <c r="D9" s="83" t="s">
        <v>1</v>
      </c>
      <c r="E9" s="32"/>
      <c r="F9" s="32"/>
      <c r="G9" s="32"/>
      <c r="H9" s="32"/>
      <c r="I9" s="78">
        <f>AJ11*(1+INDEX($V$66:$AF$67,2,MATCH($I$6,$V$66:$AF$66,0)))</f>
        <v>34.56</v>
      </c>
      <c r="J9" s="93"/>
      <c r="K9" s="14"/>
      <c r="L9" s="102"/>
      <c r="O9" s="77"/>
      <c r="P9" s="24"/>
      <c r="Q9" s="17"/>
      <c r="R9" s="17"/>
      <c r="S9" s="110">
        <f>IF(R7=TRUE, 1, 0)</f>
        <v>0</v>
      </c>
      <c r="T9" s="110"/>
      <c r="U9" s="110"/>
      <c r="V9" s="110"/>
      <c r="W9" s="110"/>
      <c r="X9" s="107"/>
      <c r="Y9" s="58" t="s">
        <v>0</v>
      </c>
      <c r="Z9" s="116">
        <f>D6</f>
        <v>10000</v>
      </c>
      <c r="AA9" s="49"/>
      <c r="AB9" s="117"/>
      <c r="AD9" s="45"/>
      <c r="AE9" s="45"/>
      <c r="AF9" s="45"/>
      <c r="AG9" s="45"/>
      <c r="AH9" s="45"/>
      <c r="AI9" s="45"/>
      <c r="AJ9" s="50"/>
      <c r="AK9" s="50"/>
      <c r="AL9" s="58" t="s">
        <v>17</v>
      </c>
      <c r="AM9" s="118">
        <f>Z9</f>
        <v>10000</v>
      </c>
      <c r="AN9" s="50"/>
      <c r="AO9" s="50"/>
      <c r="AP9" s="50"/>
      <c r="AQ9" s="50"/>
      <c r="AR9" s="50"/>
      <c r="AS9" s="50"/>
      <c r="AT9" s="43"/>
    </row>
    <row r="10" spans="3:47" ht="10" customHeight="1" thickBot="1">
      <c r="C10" s="90"/>
      <c r="D10" s="6"/>
      <c r="E10" s="5"/>
      <c r="F10" s="5"/>
      <c r="G10" s="5"/>
      <c r="H10" s="5"/>
      <c r="I10" s="5"/>
      <c r="J10" s="91"/>
      <c r="K10" s="20"/>
      <c r="Q10" s="17"/>
      <c r="R10" s="17"/>
      <c r="S10" s="110">
        <f>IF(R7=TRUE, G19, 0)</f>
        <v>0</v>
      </c>
      <c r="T10" s="17"/>
      <c r="U10" s="17"/>
      <c r="V10" s="17"/>
      <c r="W10" s="17"/>
      <c r="X10" s="107"/>
      <c r="Y10" s="50"/>
      <c r="Z10" s="45"/>
      <c r="AA10" s="45"/>
      <c r="AB10" s="117"/>
      <c r="AD10" s="45"/>
      <c r="AE10" s="45"/>
      <c r="AF10" s="45"/>
      <c r="AG10" s="45"/>
      <c r="AH10" s="45"/>
      <c r="AI10" s="45"/>
      <c r="AJ10" s="50"/>
      <c r="AK10" s="50"/>
      <c r="AL10" s="119" t="s">
        <v>54</v>
      </c>
      <c r="AM10" s="120" t="s">
        <v>55</v>
      </c>
      <c r="AN10" s="121"/>
      <c r="AO10" s="119"/>
      <c r="AP10" s="50"/>
      <c r="AQ10" s="50"/>
      <c r="AR10" s="50"/>
      <c r="AS10" s="50"/>
      <c r="AT10" s="43"/>
    </row>
    <row r="11" spans="3:47" ht="25" customHeight="1" thickBot="1">
      <c r="C11" s="90"/>
      <c r="D11" s="5" t="s">
        <v>41</v>
      </c>
      <c r="E11" s="5"/>
      <c r="F11" s="5"/>
      <c r="G11" s="84">
        <v>1</v>
      </c>
      <c r="H11" s="5" t="s">
        <v>61</v>
      </c>
      <c r="I11" s="5"/>
      <c r="J11" s="91"/>
      <c r="L11" s="163"/>
      <c r="M11" s="88"/>
      <c r="N11" s="88"/>
      <c r="O11" s="89"/>
      <c r="P11" s="25"/>
      <c r="Q11" s="105" t="s">
        <v>32</v>
      </c>
      <c r="R11" s="109" t="b">
        <v>0</v>
      </c>
      <c r="S11" s="17">
        <f>IF(R11=TRUE, 50, 0)</f>
        <v>0</v>
      </c>
      <c r="T11" s="17"/>
      <c r="U11" s="17"/>
      <c r="V11" s="17"/>
      <c r="W11" s="17"/>
      <c r="X11" s="107"/>
      <c r="Y11" s="58" t="s">
        <v>1</v>
      </c>
      <c r="Z11" s="45"/>
      <c r="AA11" s="45"/>
      <c r="AB11" s="117"/>
      <c r="AD11" s="45"/>
      <c r="AE11" s="59"/>
      <c r="AF11" s="122"/>
      <c r="AG11" s="45"/>
      <c r="AH11" s="45"/>
      <c r="AI11" s="45"/>
      <c r="AJ11" s="53">
        <f>Z9*Z12*AM11*30*1440/1000000</f>
        <v>34.56</v>
      </c>
      <c r="AK11" s="57"/>
      <c r="AL11" s="123">
        <v>0</v>
      </c>
      <c r="AM11" s="124">
        <v>0.08</v>
      </c>
      <c r="AN11" s="118"/>
      <c r="AO11" s="123"/>
      <c r="AP11" s="57"/>
      <c r="AQ11" s="57"/>
      <c r="AR11" s="57"/>
      <c r="AS11" s="51"/>
      <c r="AT11" s="43"/>
    </row>
    <row r="12" spans="3:47" ht="19" customHeight="1" thickBot="1">
      <c r="C12" s="90"/>
      <c r="D12" s="5"/>
      <c r="E12" s="5"/>
      <c r="F12" s="5"/>
      <c r="G12" s="41" t="s">
        <v>40</v>
      </c>
      <c r="H12" s="5"/>
      <c r="J12" s="91"/>
      <c r="K12" s="5"/>
      <c r="L12" s="90"/>
      <c r="M12" s="5"/>
      <c r="N12" s="5"/>
      <c r="O12" s="91"/>
      <c r="P12" s="26"/>
      <c r="Q12" s="17"/>
      <c r="R12" s="17"/>
      <c r="S12" s="17">
        <f>IF(R11=TRUE, 750, 0)</f>
        <v>0</v>
      </c>
      <c r="T12" s="125"/>
      <c r="U12" s="125"/>
      <c r="V12" s="125"/>
      <c r="W12" s="125"/>
      <c r="X12" s="107"/>
      <c r="Y12" s="126" t="s">
        <v>20</v>
      </c>
      <c r="Z12" s="127">
        <f>G11</f>
        <v>1</v>
      </c>
      <c r="AA12" s="52"/>
      <c r="AB12" s="117"/>
      <c r="AD12" s="45"/>
      <c r="AE12" s="45"/>
      <c r="AF12" s="45"/>
      <c r="AG12" s="45"/>
      <c r="AH12" s="45"/>
      <c r="AI12" s="45"/>
      <c r="AJ12" s="57"/>
      <c r="AK12" s="57"/>
      <c r="AL12" s="128"/>
      <c r="AM12" s="124"/>
      <c r="AN12" s="118"/>
      <c r="AO12" s="123"/>
      <c r="AP12" s="57"/>
      <c r="AQ12" s="57"/>
      <c r="AR12" s="57"/>
      <c r="AS12" s="53"/>
      <c r="AT12" s="43"/>
    </row>
    <row r="13" spans="3:47" ht="6" customHeight="1">
      <c r="C13" s="90"/>
      <c r="D13" s="5"/>
      <c r="E13" s="5"/>
      <c r="F13" s="5"/>
      <c r="G13" s="5"/>
      <c r="H13" s="5"/>
      <c r="I13" s="5"/>
      <c r="J13" s="91"/>
      <c r="K13" s="5"/>
      <c r="L13" s="90"/>
      <c r="M13" s="5"/>
      <c r="N13" s="5"/>
      <c r="O13" s="91"/>
      <c r="P13" s="26"/>
      <c r="Q13" s="105" t="s">
        <v>33</v>
      </c>
      <c r="R13" s="109" t="b">
        <v>0</v>
      </c>
      <c r="S13" s="125">
        <f>IF(R13=TRUE, 2, 0)</f>
        <v>0</v>
      </c>
      <c r="T13" s="125"/>
      <c r="U13" s="125"/>
      <c r="V13" s="125"/>
      <c r="W13" s="125"/>
      <c r="X13" s="107"/>
      <c r="Y13" s="50"/>
      <c r="Z13" s="45"/>
      <c r="AA13" s="45"/>
      <c r="AB13" s="117"/>
      <c r="AD13" s="45"/>
      <c r="AE13" s="129"/>
      <c r="AF13" s="129"/>
      <c r="AG13" s="129"/>
      <c r="AH13" s="129"/>
      <c r="AI13" s="129"/>
      <c r="AJ13" s="57"/>
      <c r="AK13" s="57"/>
      <c r="AL13" s="123"/>
      <c r="AM13" s="124"/>
      <c r="AN13" s="131"/>
      <c r="AO13" s="131"/>
      <c r="AP13" s="57"/>
      <c r="AQ13" s="57"/>
      <c r="AR13" s="57"/>
      <c r="AS13" s="53"/>
      <c r="AT13" s="43"/>
    </row>
    <row r="14" spans="3:47" ht="25" customHeight="1">
      <c r="C14" s="90"/>
      <c r="D14" s="83" t="s">
        <v>2</v>
      </c>
      <c r="E14" s="32"/>
      <c r="F14" s="32"/>
      <c r="G14" s="33"/>
      <c r="H14" s="33"/>
      <c r="I14" s="78">
        <f>AJ14*(1+INDEX($V$71:$AF$74,2,MATCH($I$6,$V$71:$AF$71,0)))</f>
        <v>112.5</v>
      </c>
      <c r="J14" s="93"/>
      <c r="K14" s="5"/>
      <c r="L14" s="90"/>
      <c r="M14" s="5"/>
      <c r="N14" s="5"/>
      <c r="O14" s="91"/>
      <c r="P14" s="26"/>
      <c r="Q14" s="17"/>
      <c r="R14" s="17"/>
      <c r="S14" s="17">
        <f>IF(R13=TRUE, 500, 0)</f>
        <v>0</v>
      </c>
      <c r="T14" s="125"/>
      <c r="U14" s="125"/>
      <c r="V14" s="125"/>
      <c r="W14" s="125"/>
      <c r="X14" s="107"/>
      <c r="Y14" s="58" t="s">
        <v>2</v>
      </c>
      <c r="Z14" s="45"/>
      <c r="AA14" s="45"/>
      <c r="AB14" s="117"/>
      <c r="AD14" s="45"/>
      <c r="AE14" s="132"/>
      <c r="AF14" s="133"/>
      <c r="AG14" s="134"/>
      <c r="AH14" s="134"/>
      <c r="AI14" s="134"/>
      <c r="AJ14" s="53">
        <f>AD16+AD20</f>
        <v>112.5</v>
      </c>
      <c r="AK14" s="57"/>
      <c r="AL14" s="57"/>
      <c r="AM14" s="54"/>
      <c r="AN14" s="57"/>
      <c r="AO14" s="57"/>
      <c r="AP14" s="57"/>
      <c r="AQ14" s="57"/>
      <c r="AR14" s="57"/>
      <c r="AS14" s="53"/>
      <c r="AT14" s="43"/>
    </row>
    <row r="15" spans="3:47" ht="10" customHeight="1" thickBot="1">
      <c r="C15" s="90"/>
      <c r="D15" s="6"/>
      <c r="E15" s="5"/>
      <c r="F15" s="5"/>
      <c r="G15" s="18"/>
      <c r="H15" s="18"/>
      <c r="I15" s="5"/>
      <c r="J15" s="91"/>
      <c r="K15" s="5"/>
      <c r="L15" s="90"/>
      <c r="M15" s="5"/>
      <c r="N15" s="5"/>
      <c r="O15" s="91"/>
      <c r="P15" s="26"/>
      <c r="Q15" s="17"/>
      <c r="R15" s="17"/>
      <c r="S15" s="17"/>
      <c r="T15" s="125"/>
      <c r="U15" s="125"/>
      <c r="V15" s="125"/>
      <c r="W15" s="125"/>
      <c r="X15" s="107"/>
      <c r="Y15" s="135" t="s">
        <v>3</v>
      </c>
      <c r="Z15" s="45"/>
      <c r="AA15" s="45"/>
      <c r="AB15" s="117"/>
      <c r="AD15" s="45"/>
      <c r="AE15" s="122"/>
      <c r="AF15" s="133"/>
      <c r="AG15" s="134"/>
      <c r="AH15" s="134"/>
      <c r="AI15" s="134"/>
      <c r="AJ15" s="57"/>
      <c r="AK15" s="57"/>
      <c r="AL15" s="53" t="s">
        <v>2</v>
      </c>
      <c r="AM15" s="54"/>
      <c r="AN15" s="57"/>
      <c r="AO15" s="57"/>
      <c r="AP15" s="57"/>
      <c r="AQ15" s="57"/>
      <c r="AR15" s="57"/>
      <c r="AS15" s="53"/>
      <c r="AT15" s="43"/>
    </row>
    <row r="16" spans="3:47" ht="25" customHeight="1" thickBot="1">
      <c r="C16" s="90"/>
      <c r="D16" s="5" t="s">
        <v>42</v>
      </c>
      <c r="E16" s="67"/>
      <c r="F16" s="5"/>
      <c r="G16" s="85">
        <v>375</v>
      </c>
      <c r="H16" s="5" t="s">
        <v>103</v>
      </c>
      <c r="I16" s="5"/>
      <c r="J16" s="91"/>
      <c r="K16" s="5"/>
      <c r="L16" s="90"/>
      <c r="M16" s="5"/>
      <c r="N16" s="5"/>
      <c r="O16" s="91"/>
      <c r="P16" s="26"/>
      <c r="Q16" s="40">
        <f>S10</f>
        <v>0</v>
      </c>
      <c r="R16" s="136" t="s">
        <v>37</v>
      </c>
      <c r="S16" s="17"/>
      <c r="T16" s="125"/>
      <c r="U16" s="125"/>
      <c r="V16" s="125"/>
      <c r="W16" s="125"/>
      <c r="X16" s="107"/>
      <c r="Y16" s="137" t="s">
        <v>90</v>
      </c>
      <c r="Z16" s="45"/>
      <c r="AA16" s="45"/>
      <c r="AB16" s="138">
        <f>Z9*Z17*30</f>
        <v>112500000</v>
      </c>
      <c r="AC16" s="138">
        <f>CEILING(Z18/(5*1024),1)*AB16</f>
        <v>112500000</v>
      </c>
      <c r="AD16" s="139">
        <f>$AG$32*AC16/1000000</f>
        <v>112.5</v>
      </c>
      <c r="AE16" s="60"/>
      <c r="AF16" s="140"/>
      <c r="AG16" s="134"/>
      <c r="AH16" s="134"/>
      <c r="AI16" s="134"/>
      <c r="AJ16" s="57"/>
      <c r="AK16" s="57"/>
      <c r="AL16" s="53" t="s">
        <v>10</v>
      </c>
      <c r="AM16" s="142">
        <f>AC24</f>
        <v>112500000</v>
      </c>
      <c r="AN16" s="57"/>
      <c r="AO16" s="57"/>
      <c r="AP16" s="57"/>
      <c r="AQ16" s="57"/>
      <c r="AR16" s="57"/>
      <c r="AS16" s="53"/>
      <c r="AT16" s="43"/>
      <c r="AU16" s="5"/>
    </row>
    <row r="17" spans="1:46" ht="25" customHeight="1" thickBot="1">
      <c r="C17" s="90"/>
      <c r="D17" s="5"/>
      <c r="E17" s="67"/>
      <c r="F17" s="20"/>
      <c r="G17" s="5"/>
      <c r="H17" s="5"/>
      <c r="I17" s="5"/>
      <c r="J17" s="91"/>
      <c r="K17" s="5"/>
      <c r="L17" s="99"/>
      <c r="M17" s="5"/>
      <c r="N17" s="5"/>
      <c r="O17" s="91"/>
      <c r="P17" s="26"/>
      <c r="Q17" s="17"/>
      <c r="R17" s="17"/>
      <c r="S17" s="17"/>
      <c r="T17" s="125"/>
      <c r="U17" s="125"/>
      <c r="V17" s="125"/>
      <c r="W17" s="125"/>
      <c r="X17" s="107"/>
      <c r="Y17" s="126" t="s">
        <v>21</v>
      </c>
      <c r="Z17" s="116">
        <f>G16</f>
        <v>375</v>
      </c>
      <c r="AA17" s="49"/>
      <c r="AB17" s="117"/>
      <c r="AD17" s="45"/>
      <c r="AE17" s="45"/>
      <c r="AF17" s="45"/>
      <c r="AG17" s="45"/>
      <c r="AH17" s="45"/>
      <c r="AI17" s="45"/>
      <c r="AJ17" s="57"/>
      <c r="AK17" s="57"/>
      <c r="AL17" s="143" t="s">
        <v>7</v>
      </c>
      <c r="AM17" s="144" t="s">
        <v>8</v>
      </c>
      <c r="AN17" s="53"/>
      <c r="AO17" s="143"/>
      <c r="AP17" s="57"/>
      <c r="AQ17" s="57"/>
      <c r="AR17" s="57"/>
      <c r="AS17" s="53"/>
      <c r="AT17" s="43"/>
    </row>
    <row r="18" spans="1:46" ht="10" customHeight="1" thickBot="1">
      <c r="C18" s="90"/>
      <c r="D18" s="29"/>
      <c r="E18" s="5"/>
      <c r="F18" s="5"/>
      <c r="G18" s="5"/>
      <c r="H18" s="5"/>
      <c r="I18" s="5"/>
      <c r="J18" s="91"/>
      <c r="K18" s="5"/>
      <c r="L18" s="90"/>
      <c r="M18" s="5"/>
      <c r="N18" s="5"/>
      <c r="O18" s="91"/>
      <c r="P18" s="26"/>
      <c r="Q18" s="17"/>
      <c r="R18" s="17"/>
      <c r="S18" s="17"/>
      <c r="T18" s="17"/>
      <c r="U18" s="17"/>
      <c r="V18" s="17"/>
      <c r="W18" s="17"/>
      <c r="X18" s="107"/>
      <c r="Y18" s="126" t="s">
        <v>44</v>
      </c>
      <c r="Z18" s="116">
        <f>G19</f>
        <v>750</v>
      </c>
      <c r="AA18" s="49"/>
      <c r="AB18" s="117"/>
      <c r="AD18" s="45"/>
      <c r="AE18" s="59"/>
      <c r="AF18" s="45"/>
      <c r="AG18" s="45"/>
      <c r="AH18" s="45"/>
      <c r="AI18" s="45"/>
      <c r="AJ18" s="57"/>
      <c r="AK18" s="57"/>
      <c r="AL18" s="57">
        <v>0</v>
      </c>
      <c r="AM18" s="54">
        <v>1</v>
      </c>
      <c r="AN18" s="145"/>
      <c r="AO18" s="57"/>
      <c r="AP18" s="57"/>
      <c r="AQ18" s="57"/>
      <c r="AR18" s="57"/>
      <c r="AS18" s="53"/>
      <c r="AT18" s="43"/>
    </row>
    <row r="19" spans="1:46" ht="24" customHeight="1" thickBot="1">
      <c r="C19" s="90"/>
      <c r="D19" s="5" t="s">
        <v>102</v>
      </c>
      <c r="E19" s="5"/>
      <c r="F19" s="5"/>
      <c r="G19" s="85">
        <v>750</v>
      </c>
      <c r="H19" s="5" t="s">
        <v>60</v>
      </c>
      <c r="I19" s="5"/>
      <c r="J19" s="91"/>
      <c r="L19" s="90"/>
      <c r="M19" s="5"/>
      <c r="N19" s="5"/>
      <c r="O19" s="91"/>
      <c r="P19" s="26"/>
      <c r="Q19" s="17"/>
      <c r="R19" s="17"/>
      <c r="S19" s="17"/>
      <c r="T19" s="17"/>
      <c r="U19" s="17"/>
      <c r="V19" s="17"/>
      <c r="W19" s="17"/>
      <c r="X19" s="107"/>
      <c r="Y19" s="146"/>
      <c r="Z19" s="45"/>
      <c r="AA19" s="45"/>
      <c r="AB19" s="117"/>
      <c r="AD19" s="45"/>
      <c r="AE19" s="45"/>
      <c r="AF19" s="45"/>
      <c r="AG19" s="45"/>
      <c r="AH19" s="45"/>
      <c r="AI19" s="45"/>
      <c r="AJ19" s="57"/>
      <c r="AK19" s="57"/>
      <c r="AL19" s="57">
        <v>1000000000</v>
      </c>
      <c r="AM19" s="54">
        <v>0.8</v>
      </c>
      <c r="AN19" s="145"/>
      <c r="AO19" s="57"/>
      <c r="AP19" s="57"/>
      <c r="AQ19" s="57"/>
      <c r="AR19" s="57"/>
      <c r="AS19" s="53"/>
      <c r="AT19" s="43"/>
    </row>
    <row r="20" spans="1:46" ht="24" customHeight="1">
      <c r="C20" s="90"/>
      <c r="D20" s="5"/>
      <c r="E20" s="5"/>
      <c r="F20" s="20"/>
      <c r="G20" s="5"/>
      <c r="H20" s="5"/>
      <c r="I20" s="5"/>
      <c r="J20" s="91"/>
      <c r="L20" s="90"/>
      <c r="M20" s="5"/>
      <c r="N20" s="5"/>
      <c r="O20" s="91"/>
      <c r="P20" s="26"/>
      <c r="Q20" s="17"/>
      <c r="R20" s="17"/>
      <c r="S20" s="17"/>
      <c r="T20" s="17"/>
      <c r="U20" s="17"/>
      <c r="V20" s="17"/>
      <c r="W20" s="17"/>
      <c r="X20" s="107"/>
      <c r="Y20" s="176" t="s">
        <v>92</v>
      </c>
      <c r="Z20" s="45"/>
      <c r="AA20" s="45"/>
      <c r="AB20" s="138">
        <f>Z21*30</f>
        <v>0</v>
      </c>
      <c r="AC20" s="138">
        <f>CEILING(Z22/(5*1024),1)*AB20</f>
        <v>0</v>
      </c>
      <c r="AD20" s="139">
        <f>$AG$32*AC20/1000000</f>
        <v>0</v>
      </c>
      <c r="AG20" s="45"/>
      <c r="AH20" s="45"/>
      <c r="AI20" s="45"/>
      <c r="AJ20" s="57"/>
      <c r="AK20" s="57"/>
      <c r="AL20" s="57">
        <v>5000000000</v>
      </c>
      <c r="AM20" s="54">
        <v>0.7</v>
      </c>
      <c r="AN20" s="145"/>
      <c r="AO20" s="57"/>
      <c r="AP20" s="57"/>
      <c r="AQ20" s="57"/>
      <c r="AR20" s="57"/>
      <c r="AS20" s="53"/>
      <c r="AT20" s="43"/>
    </row>
    <row r="21" spans="1:46" ht="21" customHeight="1" thickBot="1">
      <c r="C21" s="90"/>
      <c r="D21" s="68"/>
      <c r="E21" s="5"/>
      <c r="F21" s="29"/>
      <c r="G21" s="5"/>
      <c r="H21" s="5"/>
      <c r="I21" s="5"/>
      <c r="J21" s="91"/>
      <c r="K21" s="5"/>
      <c r="L21" s="90"/>
      <c r="M21" s="34"/>
      <c r="N21" s="34"/>
      <c r="O21" s="91"/>
      <c r="P21" s="30"/>
      <c r="Q21" s="148"/>
      <c r="R21" s="17"/>
      <c r="S21" s="17"/>
      <c r="T21" s="17"/>
      <c r="U21" s="17"/>
      <c r="V21" s="17"/>
      <c r="W21" s="17"/>
      <c r="X21" s="107"/>
      <c r="Y21" s="146" t="s">
        <v>93</v>
      </c>
      <c r="Z21" s="49">
        <f>G22</f>
        <v>0</v>
      </c>
      <c r="AA21" s="49"/>
      <c r="AB21" s="149"/>
      <c r="AC21" s="45"/>
      <c r="AD21" s="45"/>
      <c r="AE21" s="45"/>
      <c r="AF21" s="45"/>
      <c r="AG21" s="45"/>
      <c r="AH21" s="45"/>
      <c r="AI21" s="45"/>
      <c r="AJ21" s="57"/>
      <c r="AK21" s="57"/>
      <c r="AL21" s="57"/>
      <c r="AM21" s="54"/>
      <c r="AN21" s="145"/>
      <c r="AO21" s="57"/>
      <c r="AP21" s="57"/>
      <c r="AQ21" s="57"/>
      <c r="AR21" s="57"/>
      <c r="AS21" s="53"/>
      <c r="AT21" s="43"/>
    </row>
    <row r="22" spans="1:46" ht="21" customHeight="1" thickBot="1">
      <c r="C22" s="90"/>
      <c r="D22" s="172" t="s">
        <v>89</v>
      </c>
      <c r="E22" s="5"/>
      <c r="F22" s="29"/>
      <c r="G22" s="86">
        <v>0</v>
      </c>
      <c r="H22" s="5" t="s">
        <v>101</v>
      </c>
      <c r="I22" s="5"/>
      <c r="J22" s="91"/>
      <c r="K22" s="5"/>
      <c r="L22" s="90"/>
      <c r="M22" s="34"/>
      <c r="N22" s="34"/>
      <c r="O22" s="91"/>
      <c r="P22" s="30"/>
      <c r="Q22" s="148"/>
      <c r="R22" s="17"/>
      <c r="S22" s="17"/>
      <c r="T22" s="17"/>
      <c r="U22" s="17"/>
      <c r="V22" s="17"/>
      <c r="W22" s="17"/>
      <c r="X22" s="107"/>
      <c r="Y22" s="146" t="s">
        <v>94</v>
      </c>
      <c r="Z22" s="49">
        <f>G24</f>
        <v>0</v>
      </c>
      <c r="AA22" s="49"/>
      <c r="AB22" s="149"/>
      <c r="AC22" s="45"/>
      <c r="AD22" s="45"/>
      <c r="AE22" s="45"/>
      <c r="AF22" s="45"/>
      <c r="AG22" s="45"/>
      <c r="AH22" s="45"/>
      <c r="AI22" s="45"/>
      <c r="AJ22" s="57"/>
      <c r="AK22" s="57"/>
      <c r="AL22" s="57"/>
      <c r="AM22" s="54"/>
      <c r="AN22" s="145"/>
      <c r="AO22" s="57"/>
      <c r="AP22" s="57"/>
      <c r="AQ22" s="57"/>
      <c r="AR22" s="57"/>
      <c r="AS22" s="53"/>
      <c r="AT22" s="43"/>
    </row>
    <row r="23" spans="1:46" ht="16" customHeight="1" thickBot="1">
      <c r="C23" s="90"/>
      <c r="D23" s="68"/>
      <c r="E23" s="5"/>
      <c r="F23" s="29"/>
      <c r="G23" s="5"/>
      <c r="H23" s="5"/>
      <c r="I23" s="5"/>
      <c r="J23" s="91"/>
      <c r="K23" s="5"/>
      <c r="L23" s="90"/>
      <c r="M23" s="34"/>
      <c r="N23" s="34"/>
      <c r="O23" s="91"/>
      <c r="P23" s="30"/>
      <c r="Q23" s="148"/>
      <c r="R23" s="17"/>
      <c r="S23" s="17"/>
      <c r="T23" s="17"/>
      <c r="U23" s="17"/>
      <c r="V23" s="17"/>
      <c r="W23" s="17"/>
      <c r="X23" s="107"/>
      <c r="Y23" s="146"/>
      <c r="Z23" s="49"/>
      <c r="AA23" s="49"/>
      <c r="AB23" s="149"/>
      <c r="AC23" s="45"/>
      <c r="AD23" s="45"/>
      <c r="AE23" s="45"/>
      <c r="AF23" s="45"/>
      <c r="AG23" s="45"/>
      <c r="AH23" s="45"/>
      <c r="AI23" s="45"/>
      <c r="AJ23" s="57"/>
      <c r="AK23" s="57"/>
      <c r="AL23" s="57"/>
      <c r="AM23" s="54"/>
      <c r="AN23" s="145"/>
      <c r="AO23" s="57"/>
      <c r="AP23" s="57"/>
      <c r="AQ23" s="57"/>
      <c r="AR23" s="57"/>
      <c r="AS23" s="53"/>
      <c r="AT23" s="43"/>
    </row>
    <row r="24" spans="1:46" ht="24" customHeight="1" thickBot="1">
      <c r="C24" s="90"/>
      <c r="D24" s="5" t="s">
        <v>102</v>
      </c>
      <c r="E24" s="5"/>
      <c r="F24" s="5"/>
      <c r="G24" s="86">
        <v>0</v>
      </c>
      <c r="H24" s="5" t="s">
        <v>60</v>
      </c>
      <c r="I24" s="5"/>
      <c r="J24" s="91"/>
      <c r="K24" s="5"/>
      <c r="L24" s="90"/>
      <c r="M24" s="34"/>
      <c r="N24" s="34"/>
      <c r="O24" s="91"/>
      <c r="P24" s="30"/>
      <c r="Q24" s="148"/>
      <c r="R24" s="17"/>
      <c r="S24" s="17"/>
      <c r="T24" s="17"/>
      <c r="U24" s="17"/>
      <c r="V24" s="17"/>
      <c r="W24" s="17"/>
      <c r="X24" s="107"/>
      <c r="Y24" s="59" t="s">
        <v>96</v>
      </c>
      <c r="Z24" s="49"/>
      <c r="AA24" s="49"/>
      <c r="AB24" s="149"/>
      <c r="AC24" s="175">
        <f>AC16+AC20</f>
        <v>112500000</v>
      </c>
      <c r="AD24" s="45"/>
      <c r="AE24" s="45"/>
      <c r="AF24" s="45"/>
      <c r="AG24" s="45"/>
      <c r="AH24" s="45"/>
      <c r="AI24" s="45"/>
      <c r="AJ24" s="57"/>
      <c r="AK24" s="57"/>
      <c r="AL24" s="57"/>
      <c r="AM24" s="54"/>
      <c r="AN24" s="145"/>
      <c r="AO24" s="57"/>
      <c r="AP24" s="57"/>
      <c r="AQ24" s="57"/>
      <c r="AR24" s="57"/>
      <c r="AS24" s="53"/>
      <c r="AT24" s="43"/>
    </row>
    <row r="25" spans="1:46" ht="16" customHeight="1">
      <c r="C25" s="90"/>
      <c r="D25" s="5"/>
      <c r="E25" s="5"/>
      <c r="F25" s="20"/>
      <c r="G25" s="5"/>
      <c r="H25" s="5"/>
      <c r="I25" s="5"/>
      <c r="J25" s="91"/>
      <c r="K25" s="5"/>
      <c r="L25" s="90"/>
      <c r="M25" s="34"/>
      <c r="N25" s="34"/>
      <c r="O25" s="91"/>
      <c r="P25" s="30"/>
      <c r="Q25" s="148"/>
      <c r="R25" s="17"/>
      <c r="S25" s="17"/>
      <c r="T25" s="17"/>
      <c r="U25" s="17"/>
      <c r="V25" s="17"/>
      <c r="W25" s="17"/>
      <c r="X25" s="107"/>
      <c r="Y25" s="146"/>
      <c r="Z25" s="49"/>
      <c r="AA25" s="49"/>
      <c r="AB25" s="149"/>
      <c r="AC25" s="45"/>
      <c r="AD25" s="45"/>
      <c r="AE25" s="45"/>
      <c r="AF25" s="45"/>
      <c r="AG25" s="45"/>
      <c r="AH25" s="45"/>
      <c r="AI25" s="45"/>
      <c r="AJ25" s="57"/>
      <c r="AK25" s="57"/>
      <c r="AL25" s="57"/>
      <c r="AM25" s="54"/>
      <c r="AN25" s="145"/>
      <c r="AO25" s="57"/>
      <c r="AP25" s="57"/>
      <c r="AQ25" s="57"/>
      <c r="AR25" s="57"/>
      <c r="AS25" s="53"/>
      <c r="AT25" s="43"/>
    </row>
    <row r="26" spans="1:46" ht="16" customHeight="1">
      <c r="C26" s="90"/>
      <c r="D26" s="68"/>
      <c r="E26" s="5"/>
      <c r="F26" s="29"/>
      <c r="G26" s="5"/>
      <c r="H26" s="5"/>
      <c r="I26" s="5"/>
      <c r="J26" s="91"/>
      <c r="K26" s="5"/>
      <c r="L26" s="90"/>
      <c r="M26" s="34"/>
      <c r="N26" s="34"/>
      <c r="O26" s="91"/>
      <c r="P26" s="30"/>
      <c r="Q26" s="148"/>
      <c r="R26" s="17"/>
      <c r="S26" s="17"/>
      <c r="T26" s="17"/>
      <c r="U26" s="17"/>
      <c r="V26" s="17"/>
      <c r="W26" s="17"/>
      <c r="X26" s="107"/>
      <c r="Y26" s="146"/>
      <c r="Z26" s="49"/>
      <c r="AA26" s="49"/>
      <c r="AB26" s="149"/>
      <c r="AC26" s="45"/>
      <c r="AD26" s="45"/>
      <c r="AE26" s="45"/>
      <c r="AF26" s="45"/>
      <c r="AG26" s="45"/>
      <c r="AH26" s="45"/>
      <c r="AI26" s="45"/>
      <c r="AJ26" s="57"/>
      <c r="AK26" s="57"/>
      <c r="AL26" s="57"/>
      <c r="AM26" s="54"/>
      <c r="AN26" s="145"/>
      <c r="AO26" s="57"/>
      <c r="AP26" s="57"/>
      <c r="AQ26" s="57"/>
      <c r="AR26" s="57"/>
      <c r="AS26" s="53"/>
      <c r="AT26" s="43"/>
    </row>
    <row r="27" spans="1:46" ht="25" customHeight="1">
      <c r="C27" s="90"/>
      <c r="D27" s="32"/>
      <c r="E27" s="69"/>
      <c r="F27" s="32"/>
      <c r="G27" s="32"/>
      <c r="H27" s="32"/>
      <c r="I27" s="78">
        <f>AJ33*(1+INDEX($V$71:$AF$74,4,MATCH($I$6,$V$71:$AF$71,0)))</f>
        <v>0</v>
      </c>
      <c r="J27" s="93"/>
      <c r="K27" s="5"/>
      <c r="L27" s="90"/>
      <c r="M27" s="5"/>
      <c r="N27" s="5"/>
      <c r="O27" s="91"/>
      <c r="P27" s="26"/>
      <c r="Q27" s="17"/>
      <c r="R27" s="17"/>
      <c r="S27" s="17"/>
      <c r="T27" s="17"/>
      <c r="U27" s="17"/>
      <c r="V27" s="17"/>
      <c r="W27" s="17"/>
      <c r="X27" s="107"/>
      <c r="Y27" s="146"/>
      <c r="Z27" s="49"/>
      <c r="AA27" s="49"/>
      <c r="AB27" s="117"/>
      <c r="AC27" s="45"/>
      <c r="AD27" s="47" t="s">
        <v>7</v>
      </c>
      <c r="AE27" s="47" t="s">
        <v>8</v>
      </c>
      <c r="AF27" s="59" t="s">
        <v>12</v>
      </c>
      <c r="AG27" s="47" t="s">
        <v>11</v>
      </c>
      <c r="AH27" s="47"/>
      <c r="AI27" s="47"/>
      <c r="AJ27" s="57"/>
      <c r="AK27" s="57"/>
      <c r="AL27" s="57"/>
      <c r="AM27" s="54"/>
      <c r="AN27" s="145"/>
      <c r="AO27" s="57"/>
      <c r="AP27" s="57"/>
      <c r="AQ27" s="57"/>
      <c r="AR27" s="57"/>
      <c r="AS27" s="53"/>
      <c r="AT27" s="43"/>
    </row>
    <row r="28" spans="1:46" ht="10" customHeight="1">
      <c r="A28" s="3"/>
      <c r="C28" s="90"/>
      <c r="D28" s="5"/>
      <c r="E28" s="6"/>
      <c r="F28" s="5"/>
      <c r="G28" s="5"/>
      <c r="H28" s="5"/>
      <c r="I28" s="5"/>
      <c r="J28" s="91"/>
      <c r="K28" s="5"/>
      <c r="L28" s="90"/>
      <c r="M28" s="5"/>
      <c r="N28" s="5"/>
      <c r="O28" s="91"/>
      <c r="P28" s="5"/>
      <c r="Q28" s="26"/>
      <c r="R28" s="150"/>
      <c r="S28" s="26"/>
      <c r="T28" s="17"/>
      <c r="U28" s="17"/>
      <c r="V28" s="17"/>
      <c r="W28" s="17"/>
      <c r="X28" s="107"/>
      <c r="Y28" s="137"/>
      <c r="Z28" s="45"/>
      <c r="AA28" s="45"/>
      <c r="AB28" s="117"/>
      <c r="AC28" s="45"/>
      <c r="AD28" s="45">
        <v>0</v>
      </c>
      <c r="AE28" s="55">
        <v>1</v>
      </c>
      <c r="AF28" s="147">
        <f>IF(AC24&gt;=AD29,AD29,AC24)</f>
        <v>112500000</v>
      </c>
      <c r="AG28" s="151">
        <f>AF28*AE28/1000000</f>
        <v>112.5</v>
      </c>
      <c r="AH28" s="151"/>
      <c r="AI28" s="151"/>
      <c r="AJ28" s="57"/>
      <c r="AK28" s="57"/>
      <c r="AL28" s="57"/>
      <c r="AM28" s="54"/>
      <c r="AN28" s="53"/>
      <c r="AO28" s="53"/>
      <c r="AP28" s="57"/>
      <c r="AQ28" s="57"/>
      <c r="AR28" s="57"/>
      <c r="AS28" s="53"/>
      <c r="AT28" s="43"/>
    </row>
    <row r="29" spans="1:46" ht="25" customHeight="1">
      <c r="A29" s="3"/>
      <c r="C29" s="90"/>
      <c r="D29" s="5" t="s">
        <v>57</v>
      </c>
      <c r="E29" s="82">
        <f>G16</f>
        <v>375</v>
      </c>
      <c r="F29" s="5" t="s">
        <v>99</v>
      </c>
      <c r="G29" s="5"/>
      <c r="H29" s="5"/>
      <c r="I29" s="5"/>
      <c r="J29" s="91"/>
      <c r="K29" s="5"/>
      <c r="L29" s="90"/>
      <c r="M29" s="67"/>
      <c r="N29" s="5"/>
      <c r="O29" s="91"/>
      <c r="P29" s="5"/>
      <c r="Q29" s="26"/>
      <c r="R29" s="150"/>
      <c r="S29" s="26"/>
      <c r="T29" s="17"/>
      <c r="U29" s="17"/>
      <c r="V29" s="17"/>
      <c r="W29" s="17"/>
      <c r="X29" s="107"/>
      <c r="Y29" s="135"/>
      <c r="Z29" s="45"/>
      <c r="AA29" s="45"/>
      <c r="AB29" s="152"/>
      <c r="AC29" s="139"/>
      <c r="AD29" s="147">
        <v>1000000000</v>
      </c>
      <c r="AE29" s="55">
        <v>0.8</v>
      </c>
      <c r="AF29" s="147">
        <f>IF((AC24-AF28)&lt;(AD30-AD29),(AC24-AF28),(AD30-AD29))</f>
        <v>0</v>
      </c>
      <c r="AG29" s="151">
        <f>AF29*AE29/1000000</f>
        <v>0</v>
      </c>
      <c r="AH29" s="151"/>
      <c r="AI29" s="151"/>
      <c r="AJ29" s="57"/>
      <c r="AK29" s="57"/>
      <c r="AL29" s="57"/>
      <c r="AM29" s="54"/>
      <c r="AN29" s="57"/>
      <c r="AO29" s="54"/>
      <c r="AP29" s="57"/>
      <c r="AQ29" s="57"/>
      <c r="AR29" s="57"/>
      <c r="AS29" s="53"/>
      <c r="AT29" s="43"/>
    </row>
    <row r="30" spans="1:46" ht="5" customHeight="1" thickBot="1">
      <c r="A30" s="3"/>
      <c r="C30" s="90"/>
      <c r="D30" s="5"/>
      <c r="E30" s="5"/>
      <c r="F30" s="5"/>
      <c r="G30" s="5"/>
      <c r="H30" s="5"/>
      <c r="I30" s="5"/>
      <c r="J30" s="91"/>
      <c r="K30" s="5"/>
      <c r="L30" s="100"/>
      <c r="M30" s="70"/>
      <c r="N30" s="5"/>
      <c r="O30" s="91"/>
      <c r="P30" s="5"/>
      <c r="Q30" s="26"/>
      <c r="R30" s="17"/>
      <c r="S30" s="17"/>
      <c r="T30" s="17"/>
      <c r="U30" s="17"/>
      <c r="V30" s="17"/>
      <c r="W30" s="17"/>
      <c r="X30" s="107"/>
      <c r="Y30" s="137"/>
      <c r="Z30" s="49"/>
      <c r="AA30" s="49"/>
      <c r="AB30" s="117"/>
      <c r="AC30" s="45"/>
      <c r="AD30" s="147">
        <v>5000000000</v>
      </c>
      <c r="AE30" s="55">
        <v>0.7</v>
      </c>
      <c r="AF30" s="147">
        <f>IF(AC24&gt;AD30,(AC24-AD30),0)</f>
        <v>0</v>
      </c>
      <c r="AG30" s="151">
        <f>AF30*AE30/1000000</f>
        <v>0</v>
      </c>
      <c r="AH30" s="151"/>
      <c r="AI30" s="151"/>
      <c r="AJ30" s="57"/>
      <c r="AK30" s="57"/>
      <c r="AL30" s="57"/>
      <c r="AM30" s="54"/>
      <c r="AN30" s="57"/>
      <c r="AO30" s="57"/>
      <c r="AP30" s="57"/>
      <c r="AQ30" s="57"/>
      <c r="AR30" s="57"/>
      <c r="AS30" s="53"/>
      <c r="AT30" s="43"/>
    </row>
    <row r="31" spans="1:46" ht="25" customHeight="1" thickBot="1">
      <c r="A31" s="3"/>
      <c r="C31" s="90"/>
      <c r="D31" s="86">
        <f>S7</f>
        <v>0</v>
      </c>
      <c r="E31" s="5" t="s">
        <v>59</v>
      </c>
      <c r="F31" s="5"/>
      <c r="G31" s="5"/>
      <c r="H31" s="5"/>
      <c r="I31" s="5"/>
      <c r="J31" s="91"/>
      <c r="K31" s="5"/>
      <c r="L31" s="90"/>
      <c r="M31" s="67"/>
      <c r="N31" s="5"/>
      <c r="O31" s="91"/>
      <c r="P31" s="5"/>
      <c r="Q31" s="26"/>
      <c r="R31" s="17"/>
      <c r="S31" s="17"/>
      <c r="T31" s="17"/>
      <c r="U31" s="17"/>
      <c r="V31" s="17"/>
      <c r="W31" s="17"/>
      <c r="X31" s="107"/>
      <c r="Y31" s="137"/>
      <c r="Z31" s="49"/>
      <c r="AA31" s="49"/>
      <c r="AB31" s="117"/>
      <c r="AC31" s="45"/>
      <c r="AD31" s="45"/>
      <c r="AE31" s="45"/>
      <c r="AF31" s="153" t="s">
        <v>13</v>
      </c>
      <c r="AG31" s="151">
        <f>SUM(AG28:AG30)</f>
        <v>112.5</v>
      </c>
      <c r="AH31" s="151"/>
      <c r="AI31" s="151"/>
      <c r="AJ31" s="57"/>
      <c r="AK31" s="57"/>
      <c r="AL31" s="57"/>
      <c r="AM31" s="54"/>
      <c r="AN31" s="57"/>
      <c r="AO31" s="57"/>
      <c r="AP31" s="57"/>
      <c r="AQ31" s="57"/>
      <c r="AR31" s="57"/>
      <c r="AS31" s="53"/>
      <c r="AT31" s="43"/>
    </row>
    <row r="32" spans="1:46" ht="10" customHeight="1" thickBot="1">
      <c r="A32" s="3"/>
      <c r="C32" s="90"/>
      <c r="D32" s="5"/>
      <c r="E32" s="5"/>
      <c r="F32" s="5"/>
      <c r="G32" s="5"/>
      <c r="H32" s="5"/>
      <c r="I32" s="5"/>
      <c r="J32" s="91"/>
      <c r="K32" s="5"/>
      <c r="L32" s="173"/>
      <c r="M32" s="174"/>
      <c r="N32" s="95"/>
      <c r="O32" s="101"/>
      <c r="P32" s="5"/>
      <c r="Q32" s="26"/>
      <c r="R32" s="154"/>
      <c r="S32" s="154"/>
      <c r="T32" s="154"/>
      <c r="U32" s="154"/>
      <c r="V32" s="154"/>
      <c r="W32" s="154"/>
      <c r="X32" s="107"/>
      <c r="Y32" s="50"/>
      <c r="Z32" s="45"/>
      <c r="AA32" s="45"/>
      <c r="AB32" s="117"/>
      <c r="AC32" s="45"/>
      <c r="AD32" s="147"/>
      <c r="AE32" s="45"/>
      <c r="AF32" s="45" t="s">
        <v>19</v>
      </c>
      <c r="AG32" s="139">
        <f>IF(AC24=0,AE28,AG31/AC24*1000000)</f>
        <v>1</v>
      </c>
      <c r="AH32" s="139"/>
      <c r="AI32" s="139"/>
      <c r="AJ32" s="57"/>
      <c r="AK32" s="57"/>
      <c r="AL32" s="53" t="s">
        <v>28</v>
      </c>
      <c r="AM32" s="142">
        <f>AB34*CEILING(Z43/(5*1024),1)</f>
        <v>0</v>
      </c>
      <c r="AN32" s="57"/>
      <c r="AO32" s="57"/>
      <c r="AP32" s="57"/>
      <c r="AQ32" s="57"/>
      <c r="AR32" s="57"/>
      <c r="AS32" s="53"/>
      <c r="AT32" s="43"/>
    </row>
    <row r="33" spans="1:46" ht="25" customHeight="1" thickBot="1">
      <c r="A33" s="3"/>
      <c r="C33" s="90"/>
      <c r="D33" s="5" t="s">
        <v>58</v>
      </c>
      <c r="E33" s="5"/>
      <c r="F33" s="86">
        <f>S9</f>
        <v>0</v>
      </c>
      <c r="G33" s="5" t="s">
        <v>67</v>
      </c>
      <c r="H33" s="5"/>
      <c r="I33" s="5"/>
      <c r="J33" s="91"/>
      <c r="K33" s="5"/>
      <c r="L33" s="5"/>
      <c r="M33" s="5"/>
      <c r="N33" s="5"/>
      <c r="O33" s="5"/>
      <c r="P33" s="5"/>
      <c r="Q33" s="26"/>
      <c r="R33" s="154"/>
      <c r="S33" s="154"/>
      <c r="T33" s="154"/>
      <c r="U33" s="154"/>
      <c r="V33" s="154"/>
      <c r="W33" s="154"/>
      <c r="X33" s="107"/>
      <c r="Y33" s="58" t="s">
        <v>4</v>
      </c>
      <c r="Z33" s="45"/>
      <c r="AA33" s="45"/>
      <c r="AB33" s="117"/>
      <c r="AC33" s="45"/>
      <c r="AD33" s="45"/>
      <c r="AE33" s="45"/>
      <c r="AF33" s="45"/>
      <c r="AG33" s="45"/>
      <c r="AH33" s="45"/>
      <c r="AI33" s="45"/>
      <c r="AJ33" s="53">
        <f>(AE35+AE40)*AM41/1000000</f>
        <v>0</v>
      </c>
      <c r="AK33" s="57"/>
      <c r="AL33" s="56" t="s">
        <v>15</v>
      </c>
      <c r="AM33" s="120" t="s">
        <v>8</v>
      </c>
      <c r="AN33" s="131"/>
      <c r="AO33" s="56"/>
      <c r="AP33" s="56"/>
      <c r="AQ33" s="56"/>
      <c r="AR33" s="57"/>
      <c r="AS33" s="51"/>
      <c r="AT33" s="43"/>
    </row>
    <row r="34" spans="1:46" ht="25" customHeight="1" thickBot="1">
      <c r="A34" s="3"/>
      <c r="C34" s="90"/>
      <c r="D34" s="5"/>
      <c r="E34" s="5"/>
      <c r="F34" s="180"/>
      <c r="G34" s="5"/>
      <c r="H34" s="5"/>
      <c r="I34" s="5"/>
      <c r="J34" s="91"/>
      <c r="K34" s="5"/>
      <c r="L34" s="5"/>
      <c r="M34" s="5"/>
      <c r="N34" s="5"/>
      <c r="O34" s="5"/>
      <c r="P34" s="5"/>
      <c r="Q34" s="26"/>
      <c r="R34" s="154"/>
      <c r="S34" s="154"/>
      <c r="T34" s="154"/>
      <c r="U34" s="154"/>
      <c r="V34" s="154"/>
      <c r="W34" s="154"/>
      <c r="X34" s="107"/>
      <c r="Y34" s="126" t="s">
        <v>45</v>
      </c>
      <c r="Z34" s="155">
        <f>D31</f>
        <v>0</v>
      </c>
      <c r="AA34" s="49"/>
      <c r="AB34" s="138">
        <f>(Z34*Z9*30)</f>
        <v>0</v>
      </c>
      <c r="AC34" s="45"/>
      <c r="AD34" s="59" t="s">
        <v>16</v>
      </c>
      <c r="AE34" s="60">
        <f>AB34* (1+MAX(1,Z35))</f>
        <v>0</v>
      </c>
      <c r="AF34" s="45"/>
      <c r="AG34" s="45"/>
      <c r="AH34" s="45"/>
      <c r="AI34" s="45"/>
      <c r="AJ34" s="53"/>
      <c r="AK34" s="57"/>
      <c r="AL34" s="56"/>
      <c r="AM34" s="120"/>
      <c r="AN34" s="131"/>
      <c r="AO34" s="56"/>
      <c r="AP34" s="56"/>
      <c r="AQ34" s="56"/>
      <c r="AR34" s="57"/>
      <c r="AS34" s="51"/>
      <c r="AT34" s="43"/>
    </row>
    <row r="35" spans="1:46" ht="25" customHeight="1" thickBot="1">
      <c r="A35" s="3"/>
      <c r="C35" s="90"/>
      <c r="D35" s="5" t="s">
        <v>57</v>
      </c>
      <c r="E35" s="179">
        <f>G22</f>
        <v>0</v>
      </c>
      <c r="F35" s="5" t="s">
        <v>100</v>
      </c>
      <c r="G35" s="5"/>
      <c r="H35" s="5"/>
      <c r="I35" s="5"/>
      <c r="J35" s="91"/>
      <c r="K35" s="5"/>
      <c r="L35" s="5"/>
      <c r="M35" s="5"/>
      <c r="N35" s="5"/>
      <c r="O35" s="5"/>
      <c r="P35" s="5"/>
      <c r="Q35" s="26"/>
      <c r="R35" s="154"/>
      <c r="S35" s="154"/>
      <c r="T35" s="154"/>
      <c r="U35" s="154"/>
      <c r="V35" s="154"/>
      <c r="W35" s="154"/>
      <c r="X35" s="107"/>
      <c r="Y35" s="126" t="s">
        <v>46</v>
      </c>
      <c r="Z35" s="116">
        <f>F33</f>
        <v>0</v>
      </c>
      <c r="AA35" s="49"/>
      <c r="AB35" s="117"/>
      <c r="AC35" s="45"/>
      <c r="AD35" s="45" t="s">
        <v>27</v>
      </c>
      <c r="AE35" s="60">
        <f>CEILING(Z43/(5*1024),1)*AE34</f>
        <v>0</v>
      </c>
      <c r="AF35" s="45"/>
      <c r="AG35" s="45"/>
      <c r="AH35" s="45"/>
      <c r="AI35" s="45"/>
      <c r="AJ35" s="53"/>
      <c r="AK35" s="57"/>
      <c r="AL35" s="56"/>
      <c r="AM35" s="120"/>
      <c r="AN35" s="131"/>
      <c r="AO35" s="56"/>
      <c r="AP35" s="56"/>
      <c r="AQ35" s="56"/>
      <c r="AR35" s="57"/>
      <c r="AS35" s="51"/>
      <c r="AT35" s="43"/>
    </row>
    <row r="36" spans="1:46" ht="8" customHeight="1" thickBot="1">
      <c r="A36" s="3"/>
      <c r="C36" s="90"/>
      <c r="D36" s="5"/>
      <c r="E36" s="5"/>
      <c r="F36" s="5"/>
      <c r="G36" s="5"/>
      <c r="H36" s="5"/>
      <c r="I36" s="5"/>
      <c r="J36" s="91"/>
      <c r="K36" s="5"/>
      <c r="L36" s="5"/>
      <c r="M36" s="5"/>
      <c r="N36" s="5"/>
      <c r="O36" s="5"/>
      <c r="P36" s="5"/>
      <c r="Q36" s="26"/>
      <c r="R36" s="154"/>
      <c r="S36" s="154"/>
      <c r="T36" s="154"/>
      <c r="U36" s="154"/>
      <c r="V36" s="154"/>
      <c r="W36" s="154"/>
      <c r="X36" s="107"/>
      <c r="Y36" s="58"/>
      <c r="Z36" s="45"/>
      <c r="AA36" s="45"/>
      <c r="AB36" s="117"/>
      <c r="AC36" s="45"/>
      <c r="AD36" s="45"/>
      <c r="AE36" s="45"/>
      <c r="AF36" s="45"/>
      <c r="AG36" s="45"/>
      <c r="AH36" s="45"/>
      <c r="AI36" s="45"/>
      <c r="AJ36" s="53"/>
      <c r="AK36" s="57"/>
      <c r="AL36" s="56"/>
      <c r="AM36" s="120"/>
      <c r="AN36" s="131"/>
      <c r="AO36" s="56"/>
      <c r="AP36" s="56"/>
      <c r="AQ36" s="56"/>
      <c r="AR36" s="57"/>
      <c r="AS36" s="51"/>
      <c r="AT36" s="43"/>
    </row>
    <row r="37" spans="1:46" ht="25" customHeight="1" thickBot="1">
      <c r="A37" s="3"/>
      <c r="C37" s="90"/>
      <c r="D37" s="178">
        <v>0</v>
      </c>
      <c r="E37" s="5" t="s">
        <v>59</v>
      </c>
      <c r="F37" s="5"/>
      <c r="G37" s="5"/>
      <c r="H37" s="5"/>
      <c r="I37" s="5"/>
      <c r="J37" s="91"/>
      <c r="K37" s="5"/>
      <c r="L37" s="5"/>
      <c r="M37" s="5"/>
      <c r="N37" s="5"/>
      <c r="O37" s="5"/>
      <c r="P37" s="5"/>
      <c r="Q37" s="26"/>
      <c r="R37" s="154"/>
      <c r="S37" s="154"/>
      <c r="T37" s="154"/>
      <c r="U37" s="154"/>
      <c r="V37" s="154"/>
      <c r="W37" s="154"/>
      <c r="X37" s="107"/>
      <c r="Y37" s="58"/>
      <c r="Z37" s="45"/>
      <c r="AA37" s="45"/>
      <c r="AB37" s="117"/>
      <c r="AC37" s="45"/>
      <c r="AD37" s="45"/>
      <c r="AE37" s="45"/>
      <c r="AF37" s="45"/>
      <c r="AG37" s="45"/>
      <c r="AH37" s="45"/>
      <c r="AI37" s="45"/>
      <c r="AJ37" s="53"/>
      <c r="AK37" s="57"/>
      <c r="AL37" s="56"/>
      <c r="AM37" s="120"/>
      <c r="AN37" s="131"/>
      <c r="AO37" s="56"/>
      <c r="AP37" s="56"/>
      <c r="AQ37" s="56"/>
      <c r="AR37" s="57"/>
      <c r="AS37" s="51"/>
      <c r="AT37" s="43"/>
    </row>
    <row r="38" spans="1:46" ht="7" customHeight="1" thickBot="1">
      <c r="A38" s="3"/>
      <c r="C38" s="90"/>
      <c r="D38" s="5"/>
      <c r="E38" s="5"/>
      <c r="F38" s="5"/>
      <c r="G38" s="5"/>
      <c r="H38" s="5"/>
      <c r="I38" s="5"/>
      <c r="J38" s="91"/>
      <c r="K38" s="5"/>
      <c r="L38" s="5"/>
      <c r="M38" s="5"/>
      <c r="N38" s="5"/>
      <c r="O38" s="5"/>
      <c r="P38" s="5"/>
      <c r="Q38" s="26"/>
      <c r="R38" s="154"/>
      <c r="S38" s="154"/>
      <c r="T38" s="154"/>
      <c r="U38" s="154"/>
      <c r="V38" s="154"/>
      <c r="W38" s="154"/>
      <c r="X38" s="107"/>
      <c r="Y38" s="58"/>
      <c r="Z38" s="45"/>
      <c r="AA38" s="45"/>
      <c r="AB38" s="117"/>
      <c r="AC38" s="45"/>
      <c r="AD38" s="45"/>
      <c r="AE38" s="45"/>
      <c r="AF38" s="45"/>
      <c r="AG38" s="45"/>
      <c r="AH38" s="45"/>
      <c r="AI38" s="45"/>
      <c r="AJ38" s="53"/>
      <c r="AK38" s="57"/>
      <c r="AL38" s="56"/>
      <c r="AM38" s="120"/>
      <c r="AN38" s="131"/>
      <c r="AO38" s="56"/>
      <c r="AP38" s="56"/>
      <c r="AQ38" s="56"/>
      <c r="AR38" s="57"/>
      <c r="AS38" s="51"/>
      <c r="AT38" s="43"/>
    </row>
    <row r="39" spans="1:46" ht="25" customHeight="1" thickBot="1">
      <c r="A39" s="3"/>
      <c r="C39" s="90"/>
      <c r="D39" s="5" t="s">
        <v>58</v>
      </c>
      <c r="E39" s="5"/>
      <c r="F39" s="86">
        <v>0</v>
      </c>
      <c r="G39" s="5" t="s">
        <v>67</v>
      </c>
      <c r="H39" s="5"/>
      <c r="I39" s="5"/>
      <c r="J39" s="91"/>
      <c r="K39" s="5"/>
      <c r="L39" s="5"/>
      <c r="M39" s="5"/>
      <c r="N39" s="5"/>
      <c r="O39" s="5"/>
      <c r="P39" s="5"/>
      <c r="Q39" s="26"/>
      <c r="R39" s="154"/>
      <c r="S39" s="154"/>
      <c r="T39" s="154"/>
      <c r="U39" s="154"/>
      <c r="V39" s="154"/>
      <c r="W39" s="154"/>
      <c r="X39" s="107"/>
      <c r="Y39" s="126" t="s">
        <v>45</v>
      </c>
      <c r="Z39" s="155">
        <f>D37</f>
        <v>0</v>
      </c>
      <c r="AA39" s="49"/>
      <c r="AB39" s="138">
        <f>(Z39*30)</f>
        <v>0</v>
      </c>
      <c r="AC39" s="45"/>
      <c r="AD39" s="59" t="s">
        <v>16</v>
      </c>
      <c r="AE39" s="60">
        <f>AB39* (1+MAX(1,Z40))</f>
        <v>0</v>
      </c>
      <c r="AF39" s="45"/>
      <c r="AG39" s="45"/>
      <c r="AH39" s="45"/>
      <c r="AI39" s="45"/>
      <c r="AJ39" s="53"/>
      <c r="AK39" s="57"/>
      <c r="AL39" s="56"/>
      <c r="AM39" s="120"/>
      <c r="AN39" s="131"/>
      <c r="AO39" s="56"/>
      <c r="AP39" s="56"/>
      <c r="AQ39" s="56"/>
      <c r="AR39" s="57"/>
      <c r="AS39" s="51"/>
      <c r="AT39" s="43"/>
    </row>
    <row r="40" spans="1:46" ht="5" customHeight="1" thickBot="1">
      <c r="A40" s="3"/>
      <c r="C40" s="90"/>
      <c r="D40" s="5"/>
      <c r="E40" s="5"/>
      <c r="F40" s="180"/>
      <c r="G40" s="5"/>
      <c r="H40" s="5"/>
      <c r="I40" s="5"/>
      <c r="J40" s="91"/>
      <c r="K40" s="5"/>
      <c r="L40" s="5"/>
      <c r="M40" s="5"/>
      <c r="N40" s="5"/>
      <c r="O40" s="5"/>
      <c r="P40" s="5"/>
      <c r="Q40" s="26"/>
      <c r="R40" s="154"/>
      <c r="S40" s="154"/>
      <c r="T40" s="154"/>
      <c r="U40" s="154"/>
      <c r="V40" s="154"/>
      <c r="W40" s="154"/>
      <c r="X40" s="107"/>
      <c r="Y40" s="126" t="s">
        <v>46</v>
      </c>
      <c r="Z40" s="116">
        <f>F39</f>
        <v>0</v>
      </c>
      <c r="AA40" s="49"/>
      <c r="AB40" s="117"/>
      <c r="AC40" s="45"/>
      <c r="AD40" s="45" t="s">
        <v>27</v>
      </c>
      <c r="AE40" s="60">
        <f>CEILING(G24/(5*1024),1)*AE39</f>
        <v>0</v>
      </c>
      <c r="AF40" s="45"/>
      <c r="AG40" s="45"/>
      <c r="AH40" s="45"/>
      <c r="AI40" s="45"/>
      <c r="AJ40" s="53"/>
      <c r="AK40" s="57"/>
      <c r="AL40" s="56"/>
      <c r="AM40" s="120"/>
      <c r="AN40" s="131"/>
      <c r="AO40" s="56"/>
      <c r="AP40" s="56"/>
      <c r="AQ40" s="56"/>
      <c r="AR40" s="57"/>
      <c r="AS40" s="51"/>
      <c r="AT40" s="43"/>
    </row>
    <row r="41" spans="1:46" ht="8" customHeight="1">
      <c r="C41" s="90"/>
      <c r="D41" s="5"/>
      <c r="E41" s="71"/>
      <c r="F41" s="5"/>
      <c r="G41" s="5"/>
      <c r="H41" s="5"/>
      <c r="I41" s="5"/>
      <c r="J41" s="91"/>
      <c r="K41" s="5"/>
      <c r="L41" s="5"/>
      <c r="M41" s="5"/>
      <c r="N41" s="5"/>
      <c r="O41" s="5"/>
      <c r="P41" s="26"/>
      <c r="Q41" s="154"/>
      <c r="R41" s="154"/>
      <c r="S41" s="154"/>
      <c r="T41" s="154"/>
      <c r="U41" s="154"/>
      <c r="V41" s="154"/>
      <c r="W41" s="154"/>
      <c r="X41" s="107"/>
      <c r="AF41" s="45"/>
      <c r="AG41" s="45"/>
      <c r="AH41" s="45"/>
      <c r="AI41" s="45"/>
      <c r="AJ41" s="57"/>
      <c r="AK41" s="57"/>
      <c r="AL41" s="123">
        <v>0</v>
      </c>
      <c r="AM41" s="124">
        <v>0.15</v>
      </c>
      <c r="AN41" s="145"/>
      <c r="AO41" s="123"/>
      <c r="AP41" s="145"/>
      <c r="AQ41" s="57"/>
      <c r="AR41" s="57"/>
      <c r="AS41" s="53"/>
      <c r="AT41" s="43"/>
    </row>
    <row r="42" spans="1:46" ht="25" customHeight="1" thickBot="1">
      <c r="C42" s="90"/>
      <c r="D42" s="72"/>
      <c r="E42" s="32"/>
      <c r="F42" s="32"/>
      <c r="G42" s="32"/>
      <c r="H42" s="32"/>
      <c r="I42" s="78">
        <f>AC46*(1+INDEX($V$71:$AF$74,3,MATCH($I$6,$V$71:$AF$71,0)))*IF(R11,1,0)</f>
        <v>0</v>
      </c>
      <c r="J42" s="93"/>
      <c r="K42" s="5"/>
      <c r="L42" s="5"/>
      <c r="M42" s="5"/>
      <c r="N42" s="5"/>
      <c r="O42" s="5"/>
      <c r="P42" s="26"/>
      <c r="Q42" s="154"/>
      <c r="R42" s="154"/>
      <c r="S42" s="154"/>
      <c r="T42" s="154"/>
      <c r="U42" s="154"/>
      <c r="V42" s="154"/>
      <c r="W42" s="154"/>
      <c r="X42" s="107"/>
      <c r="AF42" s="45"/>
      <c r="AG42" s="45"/>
      <c r="AH42" s="45"/>
      <c r="AI42" s="45"/>
      <c r="AJ42" s="57"/>
      <c r="AK42" s="57"/>
      <c r="AL42" s="123"/>
      <c r="AM42" s="124"/>
      <c r="AN42" s="145"/>
      <c r="AO42" s="123"/>
      <c r="AP42" s="145"/>
      <c r="AQ42" s="57"/>
      <c r="AR42" s="57"/>
      <c r="AS42" s="53"/>
      <c r="AT42" s="43"/>
    </row>
    <row r="43" spans="1:46" ht="8" customHeight="1" thickBot="1">
      <c r="C43" s="90"/>
      <c r="D43" s="26"/>
      <c r="E43" s="26"/>
      <c r="F43" s="26"/>
      <c r="G43" s="26"/>
      <c r="H43" s="26"/>
      <c r="I43" s="73"/>
      <c r="J43" s="93"/>
      <c r="K43" s="5"/>
      <c r="L43" s="5"/>
      <c r="M43" s="5"/>
      <c r="N43" s="5"/>
      <c r="O43" s="5"/>
      <c r="P43" s="26"/>
      <c r="Q43" s="154"/>
      <c r="R43" s="154"/>
      <c r="S43" s="154"/>
      <c r="T43" s="154"/>
      <c r="U43" s="154"/>
      <c r="V43" s="154"/>
      <c r="W43" s="154"/>
      <c r="X43" s="107"/>
      <c r="Y43" s="126" t="s">
        <v>47</v>
      </c>
      <c r="Z43" s="116">
        <f>Q16</f>
        <v>0</v>
      </c>
      <c r="AA43" s="49"/>
      <c r="AB43" s="117"/>
      <c r="AC43" s="45"/>
      <c r="AD43" s="59"/>
      <c r="AE43" s="45"/>
      <c r="AF43" s="147"/>
      <c r="AG43" s="45"/>
      <c r="AH43" s="45"/>
      <c r="AI43" s="45"/>
      <c r="AJ43" s="57"/>
      <c r="AK43" s="57"/>
      <c r="AL43" s="57"/>
      <c r="AM43" s="54"/>
      <c r="AN43" s="53"/>
      <c r="AO43" s="53"/>
      <c r="AP43" s="57"/>
      <c r="AQ43" s="53"/>
      <c r="AR43" s="57"/>
      <c r="AS43" s="53"/>
      <c r="AT43" s="43"/>
    </row>
    <row r="44" spans="1:46" ht="7" customHeight="1">
      <c r="A44" s="3"/>
      <c r="C44" s="90"/>
      <c r="D44" s="5"/>
      <c r="E44" s="5"/>
      <c r="F44" s="5"/>
      <c r="G44" s="5"/>
      <c r="H44" s="5"/>
      <c r="I44" s="5"/>
      <c r="J44" s="91"/>
      <c r="K44" s="5"/>
      <c r="L44" s="5"/>
      <c r="M44" s="5"/>
      <c r="N44" s="5"/>
      <c r="O44" s="5"/>
      <c r="P44" s="26"/>
      <c r="Q44" s="17"/>
      <c r="R44" s="17"/>
      <c r="S44" s="17"/>
      <c r="T44" s="17"/>
      <c r="U44" s="17"/>
      <c r="V44" s="17"/>
      <c r="W44" s="17"/>
      <c r="X44" s="107"/>
      <c r="Y44" s="50"/>
      <c r="Z44" s="45"/>
      <c r="AA44" s="45"/>
      <c r="AB44" s="117"/>
      <c r="AC44" s="45"/>
      <c r="AD44" s="45"/>
      <c r="AE44" s="45"/>
      <c r="AF44" s="45"/>
      <c r="AG44" s="45"/>
      <c r="AH44" s="45"/>
      <c r="AI44" s="45"/>
      <c r="AJ44" s="57"/>
      <c r="AK44" s="57"/>
      <c r="AL44" s="57"/>
      <c r="AM44" s="54"/>
      <c r="AN44" s="57"/>
      <c r="AO44" s="57"/>
      <c r="AP44" s="57"/>
      <c r="AQ44" s="57"/>
      <c r="AR44" s="57"/>
      <c r="AS44" s="53"/>
      <c r="AT44" s="43"/>
    </row>
    <row r="45" spans="1:46" ht="18" customHeight="1">
      <c r="A45" s="3"/>
      <c r="C45" s="90"/>
      <c r="D45" s="5" t="s">
        <v>62</v>
      </c>
      <c r="E45" s="5"/>
      <c r="F45" s="5"/>
      <c r="G45" s="5"/>
      <c r="H45" s="5"/>
      <c r="I45" s="5"/>
      <c r="J45" s="91"/>
      <c r="K45" s="5"/>
      <c r="L45" s="6"/>
      <c r="M45" s="5"/>
      <c r="N45" s="5"/>
      <c r="O45" s="5"/>
      <c r="P45" s="26"/>
      <c r="Q45" s="17"/>
      <c r="R45" s="17"/>
      <c r="S45" s="17"/>
      <c r="T45" s="17"/>
      <c r="U45" s="17"/>
      <c r="V45" s="17"/>
      <c r="W45" s="17"/>
      <c r="X45" s="107"/>
      <c r="Y45" s="58" t="s">
        <v>14</v>
      </c>
      <c r="Z45" s="45"/>
      <c r="AA45" s="45"/>
      <c r="AB45" s="117"/>
      <c r="AC45" s="45"/>
      <c r="AD45" s="59"/>
      <c r="AE45" s="60"/>
      <c r="AF45" s="45"/>
      <c r="AG45" s="45"/>
      <c r="AH45" s="45"/>
      <c r="AI45" s="45"/>
      <c r="AJ45" s="53">
        <f>AC46+AC54</f>
        <v>0</v>
      </c>
      <c r="AK45" s="57"/>
      <c r="AL45" s="57"/>
      <c r="AM45" s="54"/>
      <c r="AN45" s="57"/>
      <c r="AO45" s="57"/>
      <c r="AP45" s="57"/>
      <c r="AQ45" s="57"/>
      <c r="AR45" s="57"/>
      <c r="AS45" s="53"/>
      <c r="AT45" s="43"/>
    </row>
    <row r="46" spans="1:46" ht="5" customHeight="1" thickBot="1">
      <c r="A46" s="3"/>
      <c r="C46" s="90"/>
      <c r="D46" s="5"/>
      <c r="E46" s="5"/>
      <c r="F46" s="5"/>
      <c r="G46" s="5"/>
      <c r="H46" s="5"/>
      <c r="I46" s="5"/>
      <c r="J46" s="91"/>
      <c r="K46" s="5"/>
      <c r="L46" s="13"/>
      <c r="M46" s="70"/>
      <c r="N46" s="5"/>
      <c r="O46" s="21"/>
      <c r="P46" s="27"/>
      <c r="Q46" s="17"/>
      <c r="R46" s="17"/>
      <c r="S46" s="17"/>
      <c r="T46" s="17"/>
      <c r="U46" s="17"/>
      <c r="V46" s="17"/>
      <c r="W46" s="17"/>
      <c r="X46" s="107"/>
      <c r="Y46" s="135" t="s">
        <v>5</v>
      </c>
      <c r="Z46" s="45"/>
      <c r="AA46" s="45"/>
      <c r="AB46" s="138">
        <f>Z47*Z9*30</f>
        <v>0</v>
      </c>
      <c r="AC46" s="55">
        <f>AB46*AM53*CEILING(Z52/(1024),1)/1000000</f>
        <v>0</v>
      </c>
      <c r="AD46" s="45"/>
      <c r="AE46" s="45"/>
      <c r="AF46" s="45"/>
      <c r="AG46" s="45"/>
      <c r="AH46" s="45"/>
      <c r="AI46" s="45"/>
      <c r="AJ46" s="57"/>
      <c r="AK46" s="57"/>
      <c r="AL46" s="53" t="s">
        <v>14</v>
      </c>
      <c r="AM46" s="54"/>
      <c r="AN46" s="57"/>
      <c r="AO46" s="57"/>
      <c r="AP46" s="57"/>
      <c r="AQ46" s="57"/>
      <c r="AR46" s="57"/>
      <c r="AS46" s="57"/>
      <c r="AT46" s="43"/>
    </row>
    <row r="47" spans="1:46" ht="25" customHeight="1" thickBot="1">
      <c r="A47" s="3"/>
      <c r="C47" s="90"/>
      <c r="D47" s="86">
        <f>S11</f>
        <v>0</v>
      </c>
      <c r="E47" s="5" t="s">
        <v>65</v>
      </c>
      <c r="F47" s="5"/>
      <c r="G47" s="5"/>
      <c r="H47" s="5"/>
      <c r="I47" s="5"/>
      <c r="J47" s="91"/>
      <c r="K47" s="5"/>
      <c r="L47" s="5"/>
      <c r="M47" s="67"/>
      <c r="N47" s="5"/>
      <c r="O47" s="21"/>
      <c r="P47" s="27"/>
      <c r="Q47" s="17"/>
      <c r="R47" s="17"/>
      <c r="S47" s="17"/>
      <c r="T47" s="17"/>
      <c r="U47" s="17"/>
      <c r="V47" s="17"/>
      <c r="W47" s="17"/>
      <c r="X47" s="107"/>
      <c r="Y47" s="137" t="s">
        <v>48</v>
      </c>
      <c r="Z47" s="116">
        <f>D47</f>
        <v>0</v>
      </c>
      <c r="AA47" s="49"/>
      <c r="AB47" s="117"/>
      <c r="AC47" s="45"/>
      <c r="AD47" s="59"/>
      <c r="AE47" s="60"/>
      <c r="AF47" s="130"/>
      <c r="AG47" s="129"/>
      <c r="AH47" s="129"/>
      <c r="AI47" s="129"/>
      <c r="AJ47" s="57"/>
      <c r="AK47" s="57"/>
      <c r="AL47" s="53" t="s">
        <v>22</v>
      </c>
      <c r="AM47" s="142">
        <f>AB46+AB54</f>
        <v>0</v>
      </c>
      <c r="AN47" s="57"/>
      <c r="AO47" s="57"/>
      <c r="AP47" s="57"/>
      <c r="AQ47" s="57"/>
      <c r="AR47" s="57"/>
      <c r="AS47" s="57"/>
      <c r="AT47" s="43"/>
    </row>
    <row r="48" spans="1:46" ht="10" customHeight="1" thickBot="1">
      <c r="A48" s="3"/>
      <c r="C48" s="90"/>
      <c r="D48" s="81"/>
      <c r="E48" s="5"/>
      <c r="F48" s="5"/>
      <c r="G48" s="5"/>
      <c r="H48" s="5"/>
      <c r="I48" s="5"/>
      <c r="J48" s="91"/>
      <c r="K48" s="5"/>
      <c r="M48" s="67"/>
      <c r="N48" s="5"/>
      <c r="O48" s="21"/>
      <c r="P48" s="27"/>
      <c r="Q48" s="17"/>
      <c r="R48" s="17"/>
      <c r="S48" s="17"/>
      <c r="T48" s="17"/>
      <c r="U48" s="17"/>
      <c r="V48" s="17"/>
      <c r="W48" s="17"/>
      <c r="X48" s="107"/>
      <c r="Y48" s="137"/>
      <c r="Z48" s="116"/>
      <c r="AA48" s="49"/>
      <c r="AB48" s="117"/>
      <c r="AC48" s="45"/>
      <c r="AD48" s="59"/>
      <c r="AE48" s="60"/>
      <c r="AF48" s="130"/>
      <c r="AG48" s="129"/>
      <c r="AH48" s="129"/>
      <c r="AI48" s="129"/>
      <c r="AJ48" s="57"/>
      <c r="AK48" s="57"/>
      <c r="AL48" s="53"/>
      <c r="AM48" s="142"/>
      <c r="AN48" s="57"/>
      <c r="AO48" s="57"/>
      <c r="AP48" s="57"/>
      <c r="AQ48" s="57"/>
      <c r="AR48" s="57"/>
      <c r="AS48" s="57"/>
      <c r="AT48" s="43"/>
    </row>
    <row r="49" spans="1:46" ht="25" customHeight="1" thickBot="1">
      <c r="A49" s="3"/>
      <c r="C49" s="90"/>
      <c r="D49" s="5" t="s">
        <v>68</v>
      </c>
      <c r="E49" s="5"/>
      <c r="F49" s="5"/>
      <c r="G49" s="86">
        <f>S12</f>
        <v>0</v>
      </c>
      <c r="H49" s="5" t="s">
        <v>66</v>
      </c>
      <c r="J49" s="91"/>
      <c r="K49" s="5"/>
      <c r="L49" s="81"/>
      <c r="M49" s="67"/>
      <c r="N49" s="5"/>
      <c r="O49" s="21"/>
      <c r="P49" s="27"/>
      <c r="Q49" s="17"/>
      <c r="R49" s="17"/>
      <c r="S49" s="17"/>
      <c r="T49" s="17"/>
      <c r="U49" s="17"/>
      <c r="V49" s="17"/>
      <c r="W49" s="17"/>
      <c r="X49" s="107"/>
      <c r="Y49" s="137"/>
      <c r="Z49" s="116"/>
      <c r="AA49" s="49"/>
      <c r="AB49" s="117"/>
      <c r="AC49" s="45"/>
      <c r="AD49" s="59"/>
      <c r="AE49" s="60"/>
      <c r="AF49" s="130"/>
      <c r="AG49" s="129"/>
      <c r="AH49" s="129"/>
      <c r="AI49" s="129"/>
      <c r="AJ49" s="57"/>
      <c r="AK49" s="57"/>
      <c r="AL49" s="53"/>
      <c r="AM49" s="142"/>
      <c r="AN49" s="57"/>
      <c r="AO49" s="57"/>
      <c r="AP49" s="57"/>
      <c r="AQ49" s="57"/>
      <c r="AR49" s="57"/>
      <c r="AS49" s="57"/>
      <c r="AT49" s="43"/>
    </row>
    <row r="50" spans="1:46" ht="43" customHeight="1" thickBot="1">
      <c r="A50" s="3"/>
      <c r="C50" s="90"/>
      <c r="E50" s="67"/>
      <c r="F50" s="5"/>
      <c r="G50" s="5"/>
      <c r="H50" s="5"/>
      <c r="I50" s="5"/>
      <c r="J50" s="91"/>
      <c r="K50" s="5"/>
      <c r="L50" s="5"/>
      <c r="M50" s="5"/>
      <c r="N50" s="5"/>
      <c r="O50" s="21"/>
      <c r="P50" s="27"/>
      <c r="Q50" s="17"/>
      <c r="R50" s="17"/>
      <c r="S50" s="17"/>
      <c r="T50" s="17"/>
      <c r="U50" s="17"/>
      <c r="V50" s="17"/>
      <c r="W50" s="17"/>
      <c r="X50" s="107"/>
      <c r="Y50" s="137"/>
      <c r="Z50" s="116"/>
      <c r="AA50" s="49"/>
      <c r="AB50" s="117"/>
      <c r="AC50" s="45"/>
      <c r="AD50" s="59"/>
      <c r="AE50" s="60"/>
      <c r="AF50" s="130"/>
      <c r="AG50" s="129"/>
      <c r="AH50" s="129"/>
      <c r="AI50" s="129"/>
      <c r="AJ50" s="57"/>
      <c r="AK50" s="57"/>
      <c r="AL50" s="53"/>
      <c r="AM50" s="142"/>
      <c r="AN50" s="57"/>
      <c r="AO50" s="57"/>
      <c r="AP50" s="57"/>
      <c r="AQ50" s="57"/>
      <c r="AR50" s="57"/>
      <c r="AS50" s="57"/>
      <c r="AT50" s="43"/>
    </row>
    <row r="51" spans="1:46" ht="25" customHeight="1" thickBot="1">
      <c r="A51" s="3"/>
      <c r="C51" s="90"/>
      <c r="D51" s="72"/>
      <c r="E51" s="32"/>
      <c r="F51" s="32"/>
      <c r="G51" s="32"/>
      <c r="H51" s="32"/>
      <c r="I51" s="78">
        <f>AC54*(1+INDEX($V$71:$AF$74,4,MATCH($I$6,$V$71:$AF$71,0)))*IF(R13,1,0)</f>
        <v>0</v>
      </c>
      <c r="J51" s="91"/>
      <c r="K51" s="5"/>
      <c r="L51" s="5"/>
      <c r="M51" s="5"/>
      <c r="N51" s="5"/>
      <c r="O51" s="21"/>
      <c r="P51" s="27"/>
      <c r="Q51" s="17"/>
      <c r="R51" s="17"/>
      <c r="S51" s="17"/>
      <c r="T51" s="17"/>
      <c r="U51" s="17"/>
      <c r="V51" s="17"/>
      <c r="W51" s="17"/>
      <c r="X51" s="107"/>
      <c r="Y51" s="137"/>
      <c r="Z51" s="116"/>
      <c r="AA51" s="49"/>
      <c r="AB51" s="117"/>
      <c r="AC51" s="45"/>
      <c r="AD51" s="59"/>
      <c r="AE51" s="60"/>
      <c r="AF51" s="130"/>
      <c r="AG51" s="129"/>
      <c r="AH51" s="129"/>
      <c r="AI51" s="129"/>
      <c r="AJ51" s="57"/>
      <c r="AK51" s="57"/>
      <c r="AL51" s="53"/>
      <c r="AM51" s="142"/>
      <c r="AN51" s="57"/>
      <c r="AO51" s="57"/>
      <c r="AP51" s="57"/>
      <c r="AQ51" s="57"/>
      <c r="AR51" s="57"/>
      <c r="AS51" s="57"/>
      <c r="AT51" s="43"/>
    </row>
    <row r="52" spans="1:46" ht="11" customHeight="1" thickBot="1">
      <c r="C52" s="90"/>
      <c r="D52" s="5"/>
      <c r="E52" s="8"/>
      <c r="F52" s="71"/>
      <c r="G52" s="5"/>
      <c r="H52" s="5"/>
      <c r="I52" s="5"/>
      <c r="J52" s="91"/>
      <c r="K52" s="5"/>
      <c r="L52" s="5"/>
      <c r="M52" s="5"/>
      <c r="N52" s="5"/>
      <c r="O52" s="5"/>
      <c r="P52" s="26"/>
      <c r="Q52" s="17"/>
      <c r="R52" s="17"/>
      <c r="S52" s="17"/>
      <c r="T52" s="17"/>
      <c r="U52" s="17"/>
      <c r="V52" s="17"/>
      <c r="W52" s="17"/>
      <c r="X52" s="107"/>
      <c r="Y52" s="137" t="s">
        <v>49</v>
      </c>
      <c r="Z52" s="116">
        <f>G49</f>
        <v>0</v>
      </c>
      <c r="AA52" s="49"/>
      <c r="AB52" s="117"/>
      <c r="AC52" s="45"/>
      <c r="AD52" s="132"/>
      <c r="AE52" s="140"/>
      <c r="AF52" s="147"/>
      <c r="AG52" s="134"/>
      <c r="AH52" s="134"/>
      <c r="AI52" s="134"/>
      <c r="AJ52" s="57"/>
      <c r="AK52" s="57"/>
      <c r="AL52" s="56" t="s">
        <v>23</v>
      </c>
      <c r="AM52" s="120" t="s">
        <v>8</v>
      </c>
      <c r="AN52" s="131"/>
      <c r="AO52" s="56"/>
      <c r="AP52" s="57"/>
      <c r="AQ52" s="57"/>
      <c r="AR52" s="57"/>
      <c r="AS52" s="57"/>
      <c r="AT52" s="43"/>
    </row>
    <row r="53" spans="1:46" ht="25" customHeight="1">
      <c r="C53" s="90"/>
      <c r="D53" s="26" t="s">
        <v>63</v>
      </c>
      <c r="E53" s="74"/>
      <c r="F53" s="26"/>
      <c r="G53" s="26"/>
      <c r="H53" s="26"/>
      <c r="I53" s="73"/>
      <c r="J53" s="93"/>
      <c r="K53" s="5"/>
      <c r="L53" s="5"/>
      <c r="M53" s="5"/>
      <c r="N53" s="5"/>
      <c r="O53" s="5"/>
      <c r="P53" s="26"/>
      <c r="Q53" s="17"/>
      <c r="R53" s="17"/>
      <c r="S53" s="17"/>
      <c r="T53" s="17"/>
      <c r="U53" s="17"/>
      <c r="V53" s="17"/>
      <c r="W53" s="17"/>
      <c r="X53" s="107"/>
      <c r="Y53" s="126"/>
      <c r="Z53" s="45"/>
      <c r="AA53" s="45"/>
      <c r="AB53" s="117"/>
      <c r="AC53" s="45"/>
      <c r="AD53" s="60"/>
      <c r="AE53" s="140"/>
      <c r="AF53" s="60"/>
      <c r="AG53" s="134"/>
      <c r="AH53" s="134"/>
      <c r="AI53" s="134"/>
      <c r="AJ53" s="57"/>
      <c r="AK53" s="57"/>
      <c r="AL53" s="123">
        <v>0</v>
      </c>
      <c r="AM53" s="124">
        <v>1.25</v>
      </c>
      <c r="AN53" s="57"/>
      <c r="AO53" s="123"/>
      <c r="AP53" s="57"/>
      <c r="AQ53" s="57"/>
      <c r="AR53" s="57"/>
      <c r="AS53" s="57"/>
      <c r="AT53" s="43"/>
    </row>
    <row r="54" spans="1:46" ht="5" customHeight="1" thickBot="1">
      <c r="A54" s="3"/>
      <c r="C54" s="90"/>
      <c r="D54" s="5"/>
      <c r="E54" s="71"/>
      <c r="F54" s="5"/>
      <c r="G54" s="5"/>
      <c r="H54" s="5"/>
      <c r="I54" s="5"/>
      <c r="J54" s="91"/>
      <c r="K54" s="5"/>
      <c r="L54" s="5"/>
      <c r="M54" s="5"/>
      <c r="N54" s="5"/>
      <c r="O54" s="5"/>
      <c r="P54" s="26"/>
      <c r="Q54" s="17"/>
      <c r="R54" s="17"/>
      <c r="S54" s="17"/>
      <c r="T54" s="17"/>
      <c r="U54" s="17"/>
      <c r="V54" s="17"/>
      <c r="W54" s="17"/>
      <c r="X54" s="107"/>
      <c r="Y54" s="135" t="s">
        <v>6</v>
      </c>
      <c r="Z54" s="45"/>
      <c r="AA54" s="45"/>
      <c r="AB54" s="152">
        <f>Z55*Z9*30</f>
        <v>0</v>
      </c>
      <c r="AC54" s="55">
        <f>AB54*AM53*CEILING(Z56/(1024),1)/1000000</f>
        <v>0</v>
      </c>
      <c r="AD54" s="60"/>
      <c r="AE54" s="140"/>
      <c r="AF54" s="141"/>
      <c r="AG54" s="134"/>
      <c r="AH54" s="134"/>
      <c r="AI54" s="134"/>
      <c r="AJ54" s="57"/>
      <c r="AK54" s="57"/>
      <c r="AL54" s="123">
        <v>10000000000</v>
      </c>
      <c r="AM54" s="124"/>
      <c r="AN54" s="123"/>
      <c r="AO54" s="123"/>
      <c r="AP54" s="57"/>
      <c r="AQ54" s="57"/>
      <c r="AR54" s="57"/>
      <c r="AS54" s="57"/>
      <c r="AT54" s="43"/>
    </row>
    <row r="55" spans="1:46" ht="25" customHeight="1" thickBot="1">
      <c r="A55" s="3"/>
      <c r="C55" s="90"/>
      <c r="D55" s="86">
        <f>S13</f>
        <v>0</v>
      </c>
      <c r="E55" s="5" t="s">
        <v>64</v>
      </c>
      <c r="F55" s="5"/>
      <c r="G55" s="5"/>
      <c r="H55" s="5"/>
      <c r="I55" s="5"/>
      <c r="J55" s="91"/>
      <c r="K55" s="5"/>
      <c r="L55" s="5"/>
      <c r="M55" s="5"/>
      <c r="N55" s="5"/>
      <c r="O55" s="5"/>
      <c r="P55" s="26"/>
      <c r="Q55" s="17"/>
      <c r="R55" s="17"/>
      <c r="S55" s="17"/>
      <c r="T55" s="17"/>
      <c r="U55" s="17"/>
      <c r="V55" s="17"/>
      <c r="W55" s="17"/>
      <c r="X55" s="107"/>
      <c r="Y55" s="137" t="s">
        <v>50</v>
      </c>
      <c r="Z55" s="116">
        <f>D55</f>
        <v>0</v>
      </c>
      <c r="AA55" s="49"/>
      <c r="AB55" s="117"/>
      <c r="AC55" s="45"/>
      <c r="AD55" s="45"/>
      <c r="AE55" s="45"/>
      <c r="AF55" s="45"/>
      <c r="AG55" s="45"/>
      <c r="AH55" s="45"/>
      <c r="AI55" s="45"/>
      <c r="AJ55" s="57"/>
      <c r="AK55" s="57"/>
      <c r="AL55" s="57"/>
      <c r="AM55" s="54"/>
      <c r="AN55" s="53"/>
      <c r="AO55" s="53"/>
      <c r="AP55" s="57"/>
      <c r="AQ55" s="57"/>
      <c r="AR55" s="57"/>
      <c r="AS55" s="57"/>
      <c r="AT55" s="43"/>
    </row>
    <row r="56" spans="1:46" ht="10" customHeight="1" thickBot="1">
      <c r="A56" s="3"/>
      <c r="C56" s="90"/>
      <c r="D56" s="13"/>
      <c r="E56" s="71"/>
      <c r="F56" s="5"/>
      <c r="G56" s="5"/>
      <c r="H56" s="5"/>
      <c r="I56" s="5"/>
      <c r="J56" s="91"/>
      <c r="K56" s="5"/>
      <c r="L56" s="5"/>
      <c r="M56" s="5"/>
      <c r="N56" s="5"/>
      <c r="O56" s="5"/>
      <c r="P56" s="26"/>
      <c r="Q56" s="17"/>
      <c r="R56" s="17"/>
      <c r="S56" s="17"/>
      <c r="T56" s="17"/>
      <c r="U56" s="17"/>
      <c r="V56" s="17"/>
      <c r="W56" s="17"/>
      <c r="X56" s="107"/>
      <c r="Y56" s="137" t="s">
        <v>51</v>
      </c>
      <c r="Z56" s="116">
        <f>H57</f>
        <v>0</v>
      </c>
      <c r="AA56" s="49"/>
      <c r="AB56" s="117"/>
      <c r="AC56" s="45"/>
      <c r="AD56" s="59"/>
      <c r="AE56" s="45"/>
      <c r="AF56" s="45"/>
      <c r="AG56" s="45"/>
      <c r="AH56" s="45"/>
      <c r="AI56" s="45"/>
      <c r="AJ56" s="156"/>
      <c r="AK56" s="156"/>
      <c r="AL56" s="156"/>
      <c r="AM56" s="157"/>
      <c r="AN56" s="57"/>
      <c r="AO56" s="54"/>
      <c r="AP56" s="57"/>
      <c r="AQ56" s="57"/>
      <c r="AR56" s="57"/>
      <c r="AS56" s="57"/>
      <c r="AT56" s="43"/>
    </row>
    <row r="57" spans="1:46" ht="25" customHeight="1" thickBot="1">
      <c r="A57" s="3"/>
      <c r="C57" s="90"/>
      <c r="D57" s="5" t="s">
        <v>69</v>
      </c>
      <c r="E57" s="67"/>
      <c r="F57" s="5"/>
      <c r="G57" s="5"/>
      <c r="H57" s="86">
        <f>S14</f>
        <v>0</v>
      </c>
      <c r="I57" s="5" t="s">
        <v>66</v>
      </c>
      <c r="J57" s="91"/>
      <c r="K57" s="5"/>
      <c r="M57" s="5"/>
      <c r="N57" s="5"/>
      <c r="O57" s="5"/>
      <c r="P57" s="26"/>
      <c r="Q57" s="17"/>
      <c r="R57" s="17"/>
      <c r="S57" s="17"/>
      <c r="T57" s="17"/>
      <c r="U57" s="17"/>
      <c r="V57" s="17"/>
      <c r="W57" s="17"/>
      <c r="X57" s="107"/>
      <c r="Y57" s="50"/>
      <c r="Z57" s="45"/>
      <c r="AA57" s="45"/>
      <c r="AB57" s="117"/>
      <c r="AC57" s="45"/>
      <c r="AD57" s="45"/>
      <c r="AE57" s="45"/>
      <c r="AF57" s="45"/>
      <c r="AG57" s="45"/>
      <c r="AH57" s="45"/>
      <c r="AI57" s="45"/>
      <c r="AJ57" s="57"/>
      <c r="AK57" s="57"/>
      <c r="AL57" s="57"/>
      <c r="AM57" s="54"/>
      <c r="AN57" s="57"/>
      <c r="AO57" s="57"/>
      <c r="AP57" s="57"/>
      <c r="AQ57" s="57"/>
      <c r="AR57" s="57"/>
      <c r="AS57" s="57"/>
      <c r="AT57" s="43"/>
    </row>
    <row r="58" spans="1:46" ht="32" customHeight="1">
      <c r="C58" s="94"/>
      <c r="D58" s="95"/>
      <c r="E58" s="95"/>
      <c r="F58" s="95"/>
      <c r="G58" s="96"/>
      <c r="H58" s="96"/>
      <c r="I58" s="97"/>
      <c r="J58" s="98"/>
      <c r="K58" s="12"/>
      <c r="L58" s="7"/>
      <c r="M58" s="5"/>
      <c r="N58" s="5"/>
      <c r="O58" s="5"/>
      <c r="P58" s="28"/>
      <c r="Q58" s="107"/>
      <c r="R58" s="17"/>
      <c r="S58" s="17"/>
      <c r="T58" s="17"/>
      <c r="U58" s="17"/>
      <c r="V58" s="17"/>
      <c r="W58" s="17"/>
      <c r="X58" s="107"/>
      <c r="Y58" s="58" t="s">
        <v>9</v>
      </c>
      <c r="Z58" s="45"/>
      <c r="AA58" s="45"/>
      <c r="AB58" s="45"/>
      <c r="AC58" s="45"/>
      <c r="AD58" s="59"/>
      <c r="AE58" s="60"/>
      <c r="AF58" s="45"/>
      <c r="AG58" s="45"/>
      <c r="AH58" s="45"/>
      <c r="AI58" s="45"/>
      <c r="AJ58" s="53"/>
      <c r="AK58" s="57"/>
      <c r="AL58" s="57"/>
      <c r="AM58" s="54"/>
      <c r="AN58" s="57"/>
      <c r="AO58" s="57"/>
      <c r="AP58" s="57"/>
      <c r="AQ58" s="57"/>
      <c r="AR58" s="57"/>
      <c r="AS58" s="53"/>
      <c r="AT58" s="43"/>
    </row>
    <row r="59" spans="1:46" ht="26">
      <c r="A59" s="9"/>
      <c r="C59" s="9"/>
      <c r="G59" s="11"/>
      <c r="H59" s="11"/>
      <c r="I59" s="10"/>
      <c r="J59" s="10"/>
      <c r="K59" s="10"/>
      <c r="L59" s="10"/>
      <c r="M59" s="10"/>
      <c r="N59" s="10"/>
      <c r="O59" s="9"/>
      <c r="Q59" s="17"/>
      <c r="R59" s="17"/>
      <c r="S59" s="17"/>
      <c r="T59" s="17"/>
      <c r="U59" s="17"/>
      <c r="V59" s="17"/>
      <c r="W59" s="17"/>
      <c r="X59" s="107"/>
      <c r="Y59" s="58" t="s">
        <v>25</v>
      </c>
      <c r="Z59" s="45"/>
      <c r="AA59" s="45"/>
      <c r="AB59" s="45"/>
      <c r="AC59" s="45"/>
      <c r="AD59" s="59"/>
      <c r="AE59" s="60"/>
      <c r="AF59" s="45"/>
      <c r="AG59" s="45"/>
      <c r="AH59" s="45"/>
      <c r="AI59" s="45"/>
      <c r="AJ59" s="61"/>
      <c r="AK59" s="62"/>
      <c r="AL59" s="62"/>
      <c r="AM59" s="63"/>
      <c r="AN59" s="62"/>
      <c r="AO59" s="62"/>
      <c r="AP59" s="62"/>
      <c r="AQ59" s="62"/>
      <c r="AR59" s="62"/>
      <c r="AS59" s="61"/>
      <c r="AT59" s="43"/>
    </row>
    <row r="60" spans="1:46" ht="54" customHeight="1">
      <c r="C60" s="167" t="s">
        <v>88</v>
      </c>
      <c r="D60" s="168"/>
      <c r="E60" s="168"/>
      <c r="F60" s="168"/>
      <c r="G60" s="168"/>
      <c r="H60" s="168"/>
      <c r="I60" s="168"/>
      <c r="J60" s="168"/>
      <c r="K60" s="168"/>
      <c r="L60" s="168"/>
      <c r="M60" s="168"/>
      <c r="N60" s="168"/>
      <c r="O60" s="168"/>
      <c r="Q60" s="17"/>
      <c r="R60" s="17"/>
      <c r="S60" s="17"/>
      <c r="T60" s="17"/>
      <c r="U60" s="17"/>
      <c r="V60" s="17"/>
      <c r="W60" s="17"/>
      <c r="X60" s="107"/>
      <c r="Y60" s="44"/>
      <c r="Z60" s="42"/>
      <c r="AA60" s="42"/>
      <c r="AB60" s="42"/>
      <c r="AC60" s="45"/>
      <c r="AD60" s="129"/>
      <c r="AE60" s="129"/>
      <c r="AF60" s="130"/>
      <c r="AG60" s="129"/>
      <c r="AH60" s="129"/>
      <c r="AI60" s="129"/>
      <c r="AJ60" s="119"/>
      <c r="AK60" s="44"/>
      <c r="AL60" s="44"/>
      <c r="AM60" s="104"/>
      <c r="AN60" s="44"/>
      <c r="AO60" s="44"/>
      <c r="AP60" s="50"/>
      <c r="AQ60" s="50"/>
      <c r="AR60" s="50"/>
      <c r="AS60" s="50"/>
      <c r="AT60" s="43"/>
    </row>
    <row r="61" spans="1:46">
      <c r="Q61" s="17"/>
      <c r="R61" s="17"/>
      <c r="S61" s="17"/>
      <c r="T61" s="17"/>
      <c r="U61" s="17"/>
      <c r="V61" s="17"/>
      <c r="W61" s="17"/>
      <c r="X61" s="107"/>
      <c r="Y61" s="64" t="s">
        <v>52</v>
      </c>
      <c r="Z61" s="42"/>
      <c r="AA61" s="42"/>
      <c r="AB61" s="42"/>
      <c r="AC61" s="42"/>
      <c r="AD61" s="132"/>
      <c r="AE61" s="140"/>
      <c r="AF61" s="147"/>
      <c r="AG61" s="134"/>
      <c r="AH61" s="134"/>
      <c r="AI61" s="134"/>
      <c r="AJ61" s="131"/>
      <c r="AK61" s="64"/>
      <c r="AL61" s="64"/>
      <c r="AM61" s="158"/>
      <c r="AN61" s="64"/>
      <c r="AO61" s="64"/>
      <c r="AP61" s="64"/>
      <c r="AQ61" s="64"/>
      <c r="AR61" s="64"/>
      <c r="AS61" s="64"/>
      <c r="AT61" s="43"/>
    </row>
    <row r="62" spans="1:46">
      <c r="Q62" s="17"/>
      <c r="R62" s="17"/>
      <c r="S62" s="17"/>
      <c r="T62" s="17"/>
      <c r="U62" s="17"/>
      <c r="V62" s="17"/>
      <c r="W62" s="17"/>
      <c r="X62" s="107"/>
      <c r="Y62" s="64" t="s">
        <v>53</v>
      </c>
      <c r="Z62" s="42"/>
      <c r="AA62" s="42"/>
      <c r="AB62" s="42"/>
      <c r="AC62" s="42"/>
      <c r="AD62" s="60"/>
      <c r="AE62" s="140"/>
      <c r="AF62" s="60"/>
      <c r="AG62" s="134"/>
      <c r="AH62" s="134"/>
      <c r="AI62" s="134"/>
      <c r="AJ62" s="159"/>
      <c r="AK62" s="65"/>
      <c r="AL62" s="65"/>
      <c r="AM62" s="160"/>
      <c r="AN62" s="65"/>
      <c r="AO62" s="65"/>
      <c r="AP62" s="65"/>
      <c r="AQ62" s="65"/>
      <c r="AR62" s="65"/>
      <c r="AS62" s="65"/>
      <c r="AT62" s="43"/>
    </row>
    <row r="63" spans="1:46">
      <c r="Q63" s="17"/>
      <c r="R63" s="17"/>
      <c r="S63" s="17"/>
      <c r="T63" s="161"/>
      <c r="U63" s="17"/>
      <c r="V63" s="17"/>
      <c r="W63" s="17"/>
      <c r="X63" s="107"/>
      <c r="Y63" s="154"/>
      <c r="Z63" s="154"/>
      <c r="AA63" s="154"/>
      <c r="AB63" s="154"/>
      <c r="AC63" s="154"/>
      <c r="AD63" s="154"/>
      <c r="AE63" s="154"/>
      <c r="AF63" s="154"/>
      <c r="AG63" s="154"/>
      <c r="AH63" s="154"/>
      <c r="AI63" s="154"/>
      <c r="AJ63" s="154"/>
      <c r="AK63" s="154"/>
      <c r="AL63" s="154"/>
      <c r="AM63" s="154"/>
      <c r="AN63" s="154"/>
      <c r="AO63" s="154"/>
      <c r="AP63" s="154"/>
      <c r="AQ63" s="154"/>
      <c r="AR63" s="154"/>
      <c r="AS63" s="154"/>
    </row>
    <row r="64" spans="1:46">
      <c r="Q64" s="17"/>
      <c r="R64" s="17"/>
      <c r="S64" s="17"/>
      <c r="T64" s="17"/>
      <c r="U64" s="17"/>
      <c r="V64" s="17"/>
      <c r="W64" s="17"/>
      <c r="X64" s="107"/>
      <c r="Y64" s="154"/>
      <c r="Z64" s="154"/>
      <c r="AA64" s="154"/>
      <c r="AB64" s="154"/>
      <c r="AC64" s="154"/>
      <c r="AD64" s="154"/>
      <c r="AE64" s="154"/>
      <c r="AF64" s="154"/>
      <c r="AG64" s="154"/>
      <c r="AH64" s="154"/>
      <c r="AI64" s="154"/>
      <c r="AJ64" s="154"/>
      <c r="AK64" s="154"/>
      <c r="AL64" s="154"/>
      <c r="AM64" s="154"/>
      <c r="AN64" s="154"/>
      <c r="AO64" s="154"/>
      <c r="AP64" s="154"/>
      <c r="AQ64" s="154"/>
      <c r="AR64" s="154"/>
      <c r="AS64" s="154"/>
    </row>
    <row r="65" spans="17:45">
      <c r="Q65" s="17"/>
      <c r="R65" s="17"/>
      <c r="S65" s="17"/>
      <c r="T65" s="17"/>
      <c r="U65" s="170" t="s">
        <v>83</v>
      </c>
      <c r="V65" s="17"/>
      <c r="W65" s="17"/>
      <c r="X65" s="107"/>
      <c r="Y65" s="154"/>
      <c r="Z65" s="154"/>
      <c r="AA65" s="154"/>
      <c r="AB65" s="154"/>
      <c r="AC65" s="154"/>
      <c r="AD65" s="154"/>
      <c r="AE65" s="154"/>
      <c r="AF65" s="154"/>
      <c r="AG65" s="154"/>
      <c r="AH65" s="154"/>
      <c r="AI65" s="154"/>
      <c r="AJ65" s="154"/>
      <c r="AK65" s="154"/>
      <c r="AL65" s="154"/>
      <c r="AM65" s="154"/>
      <c r="AN65" s="154"/>
      <c r="AO65" s="154"/>
      <c r="AP65" s="154"/>
      <c r="AQ65" s="154"/>
      <c r="AR65" s="154"/>
      <c r="AS65" s="154"/>
    </row>
    <row r="66" spans="17:45" ht="29">
      <c r="Q66" s="17"/>
      <c r="R66" s="17"/>
      <c r="S66" s="103"/>
      <c r="T66" s="17"/>
      <c r="U66" s="154"/>
      <c r="V66" s="103" t="s">
        <v>70</v>
      </c>
      <c r="W66" s="103" t="s">
        <v>71</v>
      </c>
      <c r="X66" s="103" t="s">
        <v>72</v>
      </c>
      <c r="Y66" s="103" t="s">
        <v>73</v>
      </c>
      <c r="Z66" s="103" t="s">
        <v>74</v>
      </c>
      <c r="AA66" s="103" t="s">
        <v>75</v>
      </c>
      <c r="AB66" s="103" t="s">
        <v>76</v>
      </c>
      <c r="AC66" s="103" t="s">
        <v>77</v>
      </c>
      <c r="AD66" s="103" t="s">
        <v>78</v>
      </c>
      <c r="AE66" s="103" t="s">
        <v>79</v>
      </c>
      <c r="AF66" s="103" t="s">
        <v>85</v>
      </c>
      <c r="AG66" s="154"/>
      <c r="AH66" s="154"/>
      <c r="AI66" s="154"/>
      <c r="AJ66" s="154"/>
      <c r="AK66" s="154"/>
      <c r="AL66" s="154"/>
      <c r="AM66" s="154"/>
      <c r="AN66" s="154"/>
      <c r="AO66" s="154"/>
      <c r="AP66" s="154"/>
      <c r="AQ66" s="154"/>
      <c r="AR66" s="154"/>
      <c r="AS66" s="154"/>
    </row>
    <row r="67" spans="17:45">
      <c r="Q67" s="17"/>
      <c r="R67" s="17"/>
      <c r="S67" s="103"/>
      <c r="T67" s="17"/>
      <c r="U67" s="154" t="s">
        <v>1</v>
      </c>
      <c r="V67" s="162">
        <v>0</v>
      </c>
      <c r="W67" s="162">
        <v>0</v>
      </c>
      <c r="X67" s="162">
        <v>0</v>
      </c>
      <c r="Y67" s="162">
        <v>0</v>
      </c>
      <c r="Z67" s="162">
        <v>0.2</v>
      </c>
      <c r="AA67" s="162">
        <v>0.2</v>
      </c>
      <c r="AB67" s="162">
        <v>0.65</v>
      </c>
      <c r="AC67" s="162">
        <v>0.2</v>
      </c>
      <c r="AD67" s="162">
        <v>0.5</v>
      </c>
      <c r="AE67" s="162">
        <v>0.65</v>
      </c>
      <c r="AF67" s="162">
        <v>0.15</v>
      </c>
      <c r="AG67" s="154"/>
      <c r="AH67" s="154"/>
      <c r="AI67" s="154"/>
      <c r="AJ67" s="154"/>
      <c r="AK67" s="154"/>
      <c r="AL67" s="154"/>
      <c r="AM67" s="154"/>
      <c r="AN67" s="154"/>
      <c r="AO67" s="154"/>
      <c r="AP67" s="154"/>
      <c r="AQ67" s="154"/>
      <c r="AR67" s="154"/>
      <c r="AS67" s="154"/>
    </row>
    <row r="68" spans="17:45">
      <c r="Q68" s="17"/>
      <c r="R68" s="17"/>
      <c r="S68" s="103"/>
      <c r="T68" s="17"/>
      <c r="U68" s="17"/>
      <c r="V68" s="17"/>
      <c r="W68" s="17"/>
      <c r="X68" s="107"/>
      <c r="Y68" s="154"/>
      <c r="Z68" s="154"/>
      <c r="AA68" s="154"/>
      <c r="AB68" s="154"/>
      <c r="AC68" s="154"/>
      <c r="AD68" s="154"/>
      <c r="AE68" s="154"/>
      <c r="AF68" s="154"/>
      <c r="AG68" s="154"/>
      <c r="AH68" s="154"/>
      <c r="AI68" s="154"/>
      <c r="AJ68" s="154"/>
      <c r="AK68" s="154"/>
      <c r="AL68" s="154"/>
      <c r="AM68" s="154"/>
      <c r="AN68" s="154"/>
      <c r="AO68" s="154"/>
      <c r="AP68" s="154"/>
      <c r="AQ68" s="154"/>
      <c r="AR68" s="154"/>
      <c r="AS68" s="154"/>
    </row>
    <row r="69" spans="17:45">
      <c r="Q69" s="17"/>
      <c r="R69" s="17"/>
      <c r="S69" s="103"/>
      <c r="T69" s="17"/>
      <c r="U69" s="17"/>
      <c r="V69" s="17"/>
      <c r="W69" s="17"/>
      <c r="X69" s="107"/>
      <c r="Y69" s="154"/>
      <c r="Z69" s="154"/>
      <c r="AA69" s="154"/>
      <c r="AB69" s="154"/>
      <c r="AC69" s="154"/>
      <c r="AD69" s="154"/>
      <c r="AE69" s="154"/>
      <c r="AF69" s="154"/>
      <c r="AG69" s="154"/>
      <c r="AH69" s="154"/>
      <c r="AI69" s="154"/>
      <c r="AJ69" s="154"/>
      <c r="AK69" s="154"/>
      <c r="AL69" s="154"/>
      <c r="AM69" s="154"/>
      <c r="AN69" s="154"/>
      <c r="AO69" s="154"/>
      <c r="AP69" s="154"/>
      <c r="AQ69" s="154"/>
      <c r="AR69" s="154"/>
      <c r="AS69" s="154"/>
    </row>
    <row r="70" spans="17:45">
      <c r="S70" s="103"/>
      <c r="U70" s="170" t="s">
        <v>84</v>
      </c>
    </row>
    <row r="71" spans="17:45" ht="29">
      <c r="S71" s="103"/>
      <c r="U71" s="154"/>
      <c r="V71" s="103" t="s">
        <v>70</v>
      </c>
      <c r="W71" s="103" t="s">
        <v>71</v>
      </c>
      <c r="X71" s="103" t="s">
        <v>72</v>
      </c>
      <c r="Y71" s="103" t="s">
        <v>73</v>
      </c>
      <c r="Z71" s="103" t="s">
        <v>74</v>
      </c>
      <c r="AA71" s="103" t="s">
        <v>75</v>
      </c>
      <c r="AB71" s="103" t="s">
        <v>76</v>
      </c>
      <c r="AC71" s="103" t="s">
        <v>77</v>
      </c>
      <c r="AD71" s="103" t="s">
        <v>78</v>
      </c>
      <c r="AE71" s="103" t="s">
        <v>79</v>
      </c>
      <c r="AF71" s="103" t="s">
        <v>85</v>
      </c>
    </row>
    <row r="72" spans="17:45">
      <c r="U72" s="154" t="s">
        <v>2</v>
      </c>
      <c r="V72" s="162">
        <v>0</v>
      </c>
      <c r="W72" s="162">
        <v>0</v>
      </c>
      <c r="X72" s="162">
        <v>0</v>
      </c>
      <c r="Y72" s="162">
        <v>0</v>
      </c>
      <c r="Z72" s="162">
        <v>0.2</v>
      </c>
      <c r="AA72" s="162">
        <v>0.2</v>
      </c>
      <c r="AB72" s="162">
        <v>0.65</v>
      </c>
      <c r="AC72" s="162">
        <v>0.2</v>
      </c>
      <c r="AD72" s="162">
        <v>0.5</v>
      </c>
      <c r="AE72" s="162">
        <v>0.65</v>
      </c>
      <c r="AF72" s="162">
        <v>0.05</v>
      </c>
    </row>
    <row r="73" spans="17:45">
      <c r="U73" s="154" t="s">
        <v>80</v>
      </c>
      <c r="V73" s="162">
        <v>0</v>
      </c>
      <c r="W73" s="162">
        <v>0</v>
      </c>
      <c r="X73" s="162">
        <v>0</v>
      </c>
      <c r="Y73" s="162">
        <v>0</v>
      </c>
      <c r="Z73" s="162">
        <v>0.2</v>
      </c>
      <c r="AA73" s="162">
        <v>0.2</v>
      </c>
      <c r="AB73" s="162">
        <v>0.4</v>
      </c>
      <c r="AC73" s="162">
        <v>0.2</v>
      </c>
      <c r="AD73" s="162">
        <v>0.4</v>
      </c>
      <c r="AE73" s="162">
        <v>0.5</v>
      </c>
      <c r="AF73" s="162">
        <v>0.05</v>
      </c>
    </row>
    <row r="74" spans="17:45">
      <c r="U74" s="154" t="s">
        <v>81</v>
      </c>
      <c r="V74" s="162">
        <v>0</v>
      </c>
      <c r="W74" s="162">
        <v>0</v>
      </c>
      <c r="X74" s="162">
        <v>0</v>
      </c>
      <c r="Y74" s="162">
        <v>0</v>
      </c>
      <c r="Z74" s="162">
        <v>0.2</v>
      </c>
      <c r="AA74" s="162">
        <v>0.2</v>
      </c>
      <c r="AB74" s="162">
        <v>0.65</v>
      </c>
      <c r="AC74" s="162">
        <v>0.2</v>
      </c>
      <c r="AD74" s="162">
        <v>0.5</v>
      </c>
      <c r="AE74" s="162">
        <v>0.65</v>
      </c>
      <c r="AF74" s="162">
        <v>0.05</v>
      </c>
    </row>
  </sheetData>
  <sheetProtection algorithmName="SHA-512" hashValue="sndsjee2cH7AQHDnFz1PvjCyxhnbK2EI+mnKicyc6lhwc75plXlK98WelQksi4txCpLNEGSzwWH66YD34T00jw==" saltValue="C0Tpcg0Mn3iir3lvXd4stQ==" spinCount="100000" sheet="1" selectLockedCells="1"/>
  <mergeCells count="2">
    <mergeCell ref="C60:O60"/>
    <mergeCell ref="AL6:AM6"/>
  </mergeCells>
  <phoneticPr fontId="29" type="noConversion"/>
  <dataValidations disablePrompts="1" count="3">
    <dataValidation type="list" allowBlank="1" showInputMessage="1" showErrorMessage="1" sqref="G11" xr:uid="{00000000-0002-0000-0000-000000000000}">
      <formula1>$R$6:$V$6</formula1>
    </dataValidation>
    <dataValidation type="list" allowBlank="1" showInputMessage="1" showErrorMessage="1" sqref="I6" xr:uid="{2434185E-E05A-6A4E-8BB9-BA9FC313EEED}">
      <formula1>$V$66:$AF$66</formula1>
    </dataValidation>
    <dataValidation type="custom" allowBlank="1" showInputMessage="1" showErrorMessage="1" sqref="D6" xr:uid="{91A64D2F-272C-544E-9E9B-B574EC67AC8A}">
      <formula1>Devices_droplist</formula1>
    </dataValidation>
  </dataValidations>
  <pageMargins left="0.7" right="0.7" top="0.75" bottom="0.75" header="0.3" footer="0.3"/>
  <pageSetup scale="64"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5" r:id="rId3" name="Check Box 3">
              <controlPr locked="0" defaultSize="0" autoFill="0" autoLine="0" autoPict="0">
                <anchor moveWithCells="1">
                  <from>
                    <xdr:col>3</xdr:col>
                    <xdr:colOff>12700</xdr:colOff>
                    <xdr:row>49</xdr:row>
                    <xdr:rowOff>533400</xdr:rowOff>
                  </from>
                  <to>
                    <xdr:col>6</xdr:col>
                    <xdr:colOff>774700</xdr:colOff>
                    <xdr:row>51</xdr:row>
                    <xdr:rowOff>12700</xdr:rowOff>
                  </to>
                </anchor>
              </controlPr>
            </control>
          </mc:Choice>
        </mc:AlternateContent>
        <mc:AlternateContent xmlns:mc="http://schemas.openxmlformats.org/markup-compatibility/2006">
          <mc:Choice Requires="x14">
            <control shapeId="3074" r:id="rId4" name="Check Box 2">
              <controlPr locked="0" defaultSize="0" autoFill="0" autoLine="0" autoPict="0">
                <anchor moveWithCells="1">
                  <from>
                    <xdr:col>3</xdr:col>
                    <xdr:colOff>25400</xdr:colOff>
                    <xdr:row>41</xdr:row>
                    <xdr:rowOff>0</xdr:rowOff>
                  </from>
                  <to>
                    <xdr:col>6</xdr:col>
                    <xdr:colOff>774700</xdr:colOff>
                    <xdr:row>42</xdr:row>
                    <xdr:rowOff>0</xdr:rowOff>
                  </to>
                </anchor>
              </controlPr>
            </control>
          </mc:Choice>
        </mc:AlternateContent>
        <mc:AlternateContent xmlns:mc="http://schemas.openxmlformats.org/markup-compatibility/2006">
          <mc:Choice Requires="x14">
            <control shapeId="3073" r:id="rId5" name="Check Box 1">
              <controlPr locked="0" defaultSize="0" autoFill="0" autoLine="0" autoPict="0">
                <anchor moveWithCells="1">
                  <from>
                    <xdr:col>2</xdr:col>
                    <xdr:colOff>787400</xdr:colOff>
                    <xdr:row>26</xdr:row>
                    <xdr:rowOff>0</xdr:rowOff>
                  </from>
                  <to>
                    <xdr:col>6</xdr:col>
                    <xdr:colOff>762000</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AWS IoT Pricing Calculator</vt:lpstr>
      <vt:lpstr>Connected_droplist</vt:lpstr>
      <vt:lpstr>'AWS IoT Pricing Calculator'!Devices_droplist</vt:lpstr>
      <vt:lpstr>'AWS IoT Pricing Calculator'!Print_Area</vt:lpstr>
      <vt:lpstr>RegionList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2017-10-16T17:10:31Z</dcterms:created>
  <dcterms:modified xsi:type="dcterms:W3CDTF">2018-04-27T17:36:30Z</dcterms:modified>
</cp:coreProperties>
</file>